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lop\OneDrive\Počítač\orig\"/>
    </mc:Choice>
  </mc:AlternateContent>
  <xr:revisionPtr revIDLastSave="0" documentId="13_ncr:1_{A33C9F48-C637-4CAF-ACE0-43DB27E3F69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V a ČSA" sheetId="2" r:id="rId1"/>
    <sheet name="Budulovská 38, 40, 42" sheetId="7" r:id="rId2"/>
    <sheet name="Budulovská 44, 46" sheetId="8" r:id="rId3"/>
    <sheet name="Hviezdoslavova 21" sheetId="6" r:id="rId4"/>
    <sheet name="Nová 3" sheetId="3" r:id="rId5"/>
    <sheet name="Nová 22, 24" sheetId="4" r:id="rId6"/>
    <sheet name="Nová 26, 28, 30" sheetId="5" r:id="rId7"/>
    <sheet name="ZHRNUTIE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7" i="2"/>
  <c r="E6" i="2"/>
  <c r="O4" i="5"/>
  <c r="O4" i="4"/>
  <c r="O4" i="3"/>
  <c r="O4" i="6"/>
  <c r="O4" i="8"/>
  <c r="O4" i="7"/>
  <c r="N32" i="2"/>
  <c r="N25" i="2"/>
  <c r="N22" i="2"/>
  <c r="N16" i="2"/>
  <c r="N12" i="2"/>
  <c r="N7" i="2"/>
  <c r="K6" i="2"/>
  <c r="K8" i="2" s="1"/>
  <c r="K38" i="2"/>
  <c r="N38" i="2" s="1"/>
  <c r="K37" i="2"/>
  <c r="N37" i="2" s="1"/>
  <c r="K36" i="2"/>
  <c r="N36" i="2" s="1"/>
  <c r="K35" i="2"/>
  <c r="N35" i="2" s="1"/>
  <c r="K34" i="2"/>
  <c r="N34" i="2" s="1"/>
  <c r="K33" i="2"/>
  <c r="N33" i="2" s="1"/>
  <c r="K32" i="2"/>
  <c r="K31" i="2"/>
  <c r="N31" i="2" s="1"/>
  <c r="K30" i="2"/>
  <c r="N30" i="2" s="1"/>
  <c r="K29" i="2"/>
  <c r="N29" i="2" s="1"/>
  <c r="K28" i="2"/>
  <c r="N28" i="2" s="1"/>
  <c r="K27" i="2"/>
  <c r="N27" i="2" s="1"/>
  <c r="K26" i="2"/>
  <c r="N26" i="2" s="1"/>
  <c r="K25" i="2"/>
  <c r="K24" i="2"/>
  <c r="N24" i="2" s="1"/>
  <c r="K23" i="2"/>
  <c r="N23" i="2" s="1"/>
  <c r="K22" i="2"/>
  <c r="K21" i="2"/>
  <c r="N21" i="2" s="1"/>
  <c r="K20" i="2"/>
  <c r="N20" i="2" s="1"/>
  <c r="K19" i="2"/>
  <c r="N19" i="2" s="1"/>
  <c r="K18" i="2"/>
  <c r="N18" i="2" s="1"/>
  <c r="K17" i="2"/>
  <c r="N17" i="2" s="1"/>
  <c r="K16" i="2"/>
  <c r="K15" i="2"/>
  <c r="N15" i="2" s="1"/>
  <c r="K13" i="2"/>
  <c r="K12" i="2"/>
  <c r="K11" i="2"/>
  <c r="N11" i="2" s="1"/>
  <c r="K10" i="2"/>
  <c r="N10" i="2" s="1"/>
  <c r="K7" i="2"/>
  <c r="N5" i="7"/>
  <c r="Q5" i="7" s="1"/>
  <c r="L4" i="2"/>
  <c r="C39" i="2"/>
  <c r="C8" i="2"/>
  <c r="C13" i="2"/>
  <c r="D8" i="2"/>
  <c r="D13" i="2"/>
  <c r="D39" i="2"/>
  <c r="E15" i="2"/>
  <c r="G15" i="2"/>
  <c r="H15" i="2" s="1"/>
  <c r="J15" i="2" s="1"/>
  <c r="C17" i="8"/>
  <c r="G5" i="8" s="1"/>
  <c r="D17" i="8"/>
  <c r="N16" i="8"/>
  <c r="Q16" i="8" s="1"/>
  <c r="Q16" i="7"/>
  <c r="N16" i="7"/>
  <c r="D23" i="7"/>
  <c r="N15" i="8"/>
  <c r="Q15" i="8" s="1"/>
  <c r="N14" i="8"/>
  <c r="Q14" i="8" s="1"/>
  <c r="N13" i="8"/>
  <c r="Q13" i="8" s="1"/>
  <c r="N12" i="8"/>
  <c r="Q12" i="8" s="1"/>
  <c r="N11" i="8"/>
  <c r="Q11" i="8" s="1"/>
  <c r="N10" i="8"/>
  <c r="Q10" i="8" s="1"/>
  <c r="N9" i="8"/>
  <c r="Q9" i="8" s="1"/>
  <c r="N8" i="8"/>
  <c r="Q8" i="8" s="1"/>
  <c r="N7" i="8"/>
  <c r="Q7" i="8" s="1"/>
  <c r="N6" i="8"/>
  <c r="Q6" i="8" s="1"/>
  <c r="N5" i="8"/>
  <c r="Q5" i="8" s="1"/>
  <c r="I5" i="8"/>
  <c r="C23" i="7"/>
  <c r="N22" i="7"/>
  <c r="Q22" i="7" s="1"/>
  <c r="N21" i="7"/>
  <c r="Q21" i="7" s="1"/>
  <c r="N20" i="7"/>
  <c r="Q20" i="7" s="1"/>
  <c r="N19" i="7"/>
  <c r="Q19" i="7" s="1"/>
  <c r="N18" i="7"/>
  <c r="Q18" i="7" s="1"/>
  <c r="N17" i="7"/>
  <c r="Q17" i="7" s="1"/>
  <c r="N15" i="7"/>
  <c r="Q15" i="7" s="1"/>
  <c r="N14" i="7"/>
  <c r="Q14" i="7" s="1"/>
  <c r="N13" i="7"/>
  <c r="Q13" i="7" s="1"/>
  <c r="N12" i="7"/>
  <c r="Q12" i="7" s="1"/>
  <c r="N11" i="7"/>
  <c r="Q11" i="7" s="1"/>
  <c r="N10" i="7"/>
  <c r="Q10" i="7" s="1"/>
  <c r="N9" i="7"/>
  <c r="Q9" i="7" s="1"/>
  <c r="N8" i="7"/>
  <c r="Q8" i="7" s="1"/>
  <c r="N7" i="7"/>
  <c r="Q7" i="7" s="1"/>
  <c r="N6" i="7"/>
  <c r="Q6" i="7" s="1"/>
  <c r="I5" i="7"/>
  <c r="G5" i="6"/>
  <c r="D23" i="6"/>
  <c r="C23" i="6"/>
  <c r="N22" i="6"/>
  <c r="Q22" i="6" s="1"/>
  <c r="N21" i="6"/>
  <c r="Q21" i="6" s="1"/>
  <c r="N20" i="6"/>
  <c r="Q20" i="6" s="1"/>
  <c r="N19" i="6"/>
  <c r="Q19" i="6" s="1"/>
  <c r="N18" i="6"/>
  <c r="Q18" i="6" s="1"/>
  <c r="N17" i="6"/>
  <c r="Q17" i="6" s="1"/>
  <c r="N16" i="6"/>
  <c r="Q16" i="6" s="1"/>
  <c r="N15" i="6"/>
  <c r="Q15" i="6" s="1"/>
  <c r="N14" i="6"/>
  <c r="Q14" i="6" s="1"/>
  <c r="N13" i="6"/>
  <c r="Q13" i="6" s="1"/>
  <c r="N12" i="6"/>
  <c r="Q12" i="6" s="1"/>
  <c r="N11" i="6"/>
  <c r="Q11" i="6" s="1"/>
  <c r="N10" i="6"/>
  <c r="Q10" i="6" s="1"/>
  <c r="N9" i="6"/>
  <c r="Q9" i="6" s="1"/>
  <c r="N8" i="6"/>
  <c r="Q8" i="6" s="1"/>
  <c r="N7" i="6"/>
  <c r="Q7" i="6" s="1"/>
  <c r="N6" i="6"/>
  <c r="Q6" i="6" s="1"/>
  <c r="N5" i="6"/>
  <c r="I5" i="6"/>
  <c r="N46" i="5"/>
  <c r="Q46" i="5" s="1"/>
  <c r="N45" i="5"/>
  <c r="Q45" i="5" s="1"/>
  <c r="N44" i="5"/>
  <c r="Q44" i="5" s="1"/>
  <c r="N43" i="5"/>
  <c r="Q43" i="5" s="1"/>
  <c r="N42" i="5"/>
  <c r="Q42" i="5" s="1"/>
  <c r="N41" i="5"/>
  <c r="Q41" i="5" s="1"/>
  <c r="N40" i="5"/>
  <c r="Q40" i="5" s="1"/>
  <c r="N39" i="5"/>
  <c r="Q39" i="5" s="1"/>
  <c r="N38" i="5"/>
  <c r="Q38" i="5" s="1"/>
  <c r="N37" i="5"/>
  <c r="Q37" i="5" s="1"/>
  <c r="N36" i="5"/>
  <c r="Q36" i="5" s="1"/>
  <c r="N35" i="5"/>
  <c r="Q35" i="5" s="1"/>
  <c r="N34" i="5"/>
  <c r="Q34" i="5" s="1"/>
  <c r="N33" i="5"/>
  <c r="Q33" i="5" s="1"/>
  <c r="N32" i="5"/>
  <c r="Q32" i="5" s="1"/>
  <c r="N31" i="5"/>
  <c r="Q31" i="5" s="1"/>
  <c r="N30" i="5"/>
  <c r="Q30" i="5" s="1"/>
  <c r="N29" i="5"/>
  <c r="Q29" i="5" s="1"/>
  <c r="N28" i="5"/>
  <c r="Q28" i="5" s="1"/>
  <c r="N27" i="5"/>
  <c r="Q27" i="5" s="1"/>
  <c r="N26" i="5"/>
  <c r="Q26" i="5" s="1"/>
  <c r="N25" i="5"/>
  <c r="Q25" i="5" s="1"/>
  <c r="N24" i="5"/>
  <c r="Q24" i="5" s="1"/>
  <c r="C36" i="3"/>
  <c r="D36" i="3" s="1"/>
  <c r="D24" i="4"/>
  <c r="C24" i="4"/>
  <c r="D47" i="5"/>
  <c r="C47" i="5"/>
  <c r="G5" i="5" s="1"/>
  <c r="N23" i="5"/>
  <c r="Q23" i="5" s="1"/>
  <c r="N22" i="5"/>
  <c r="Q22" i="5" s="1"/>
  <c r="N21" i="5"/>
  <c r="Q21" i="5" s="1"/>
  <c r="N20" i="5"/>
  <c r="Q20" i="5" s="1"/>
  <c r="N19" i="5"/>
  <c r="Q19" i="5" s="1"/>
  <c r="N18" i="5"/>
  <c r="Q18" i="5" s="1"/>
  <c r="N17" i="5"/>
  <c r="Q17" i="5" s="1"/>
  <c r="N16" i="5"/>
  <c r="Q16" i="5" s="1"/>
  <c r="N15" i="5"/>
  <c r="Q15" i="5" s="1"/>
  <c r="N14" i="5"/>
  <c r="Q14" i="5" s="1"/>
  <c r="N13" i="5"/>
  <c r="Q13" i="5" s="1"/>
  <c r="N12" i="5"/>
  <c r="Q12" i="5" s="1"/>
  <c r="N11" i="5"/>
  <c r="Q11" i="5" s="1"/>
  <c r="N10" i="5"/>
  <c r="Q10" i="5" s="1"/>
  <c r="N9" i="5"/>
  <c r="Q9" i="5" s="1"/>
  <c r="N8" i="5"/>
  <c r="Q8" i="5" s="1"/>
  <c r="N7" i="5"/>
  <c r="Q7" i="5" s="1"/>
  <c r="N6" i="5"/>
  <c r="Q6" i="5" s="1"/>
  <c r="N5" i="5"/>
  <c r="I5" i="5"/>
  <c r="I5" i="4"/>
  <c r="N23" i="4"/>
  <c r="Q23" i="4" s="1"/>
  <c r="N22" i="4"/>
  <c r="Q22" i="4" s="1"/>
  <c r="N21" i="4"/>
  <c r="Q21" i="4" s="1"/>
  <c r="N20" i="4"/>
  <c r="Q20" i="4" s="1"/>
  <c r="N19" i="4"/>
  <c r="Q19" i="4" s="1"/>
  <c r="N18" i="4"/>
  <c r="Q18" i="4" s="1"/>
  <c r="N17" i="4"/>
  <c r="Q17" i="4" s="1"/>
  <c r="N16" i="4"/>
  <c r="Q16" i="4" s="1"/>
  <c r="N15" i="4"/>
  <c r="Q15" i="4" s="1"/>
  <c r="N14" i="4"/>
  <c r="Q14" i="4" s="1"/>
  <c r="N13" i="4"/>
  <c r="Q13" i="4" s="1"/>
  <c r="N12" i="4"/>
  <c r="Q12" i="4" s="1"/>
  <c r="N11" i="4"/>
  <c r="Q11" i="4" s="1"/>
  <c r="N10" i="4"/>
  <c r="Q10" i="4" s="1"/>
  <c r="N9" i="4"/>
  <c r="Q9" i="4" s="1"/>
  <c r="N8" i="4"/>
  <c r="Q8" i="4" s="1"/>
  <c r="N7" i="4"/>
  <c r="Q7" i="4" s="1"/>
  <c r="N6" i="4"/>
  <c r="Q6" i="4" s="1"/>
  <c r="N5" i="4"/>
  <c r="Q5" i="4" s="1"/>
  <c r="N5" i="3"/>
  <c r="J43" i="5" l="1"/>
  <c r="L43" i="5" s="1"/>
  <c r="M43" i="5" s="1"/>
  <c r="J27" i="5"/>
  <c r="L27" i="5" s="1"/>
  <c r="M27" i="5" s="1"/>
  <c r="J42" i="5"/>
  <c r="L42" i="5" s="1"/>
  <c r="M42" i="5" s="1"/>
  <c r="J26" i="5"/>
  <c r="L26" i="5" s="1"/>
  <c r="M26" i="5" s="1"/>
  <c r="J25" i="5"/>
  <c r="L25" i="5" s="1"/>
  <c r="M25" i="5" s="1"/>
  <c r="J40" i="5"/>
  <c r="L40" i="5" s="1"/>
  <c r="M40" i="5" s="1"/>
  <c r="J24" i="5"/>
  <c r="L24" i="5" s="1"/>
  <c r="M24" i="5" s="1"/>
  <c r="J39" i="5"/>
  <c r="L39" i="5" s="1"/>
  <c r="M39" i="5" s="1"/>
  <c r="J38" i="5"/>
  <c r="L38" i="5" s="1"/>
  <c r="M38" i="5" s="1"/>
  <c r="J37" i="5"/>
  <c r="L37" i="5" s="1"/>
  <c r="M37" i="5" s="1"/>
  <c r="J36" i="5"/>
  <c r="L36" i="5" s="1"/>
  <c r="M36" i="5" s="1"/>
  <c r="J35" i="5"/>
  <c r="L35" i="5" s="1"/>
  <c r="M35" i="5" s="1"/>
  <c r="J34" i="5"/>
  <c r="L34" i="5" s="1"/>
  <c r="M34" i="5" s="1"/>
  <c r="J32" i="5"/>
  <c r="L32" i="5" s="1"/>
  <c r="M32" i="5" s="1"/>
  <c r="J33" i="5"/>
  <c r="L33" i="5" s="1"/>
  <c r="M33" i="5" s="1"/>
  <c r="J31" i="5"/>
  <c r="L31" i="5" s="1"/>
  <c r="M31" i="5" s="1"/>
  <c r="J46" i="5"/>
  <c r="L46" i="5" s="1"/>
  <c r="M46" i="5" s="1"/>
  <c r="J30" i="5"/>
  <c r="L30" i="5" s="1"/>
  <c r="M30" i="5" s="1"/>
  <c r="J45" i="5"/>
  <c r="L45" i="5" s="1"/>
  <c r="M45" i="5" s="1"/>
  <c r="J29" i="5"/>
  <c r="L29" i="5" s="1"/>
  <c r="M29" i="5" s="1"/>
  <c r="J44" i="5"/>
  <c r="L44" i="5" s="1"/>
  <c r="M44" i="5" s="1"/>
  <c r="J28" i="5"/>
  <c r="L28" i="5" s="1"/>
  <c r="M28" i="5" s="1"/>
  <c r="J41" i="5"/>
  <c r="L41" i="5" s="1"/>
  <c r="M41" i="5" s="1"/>
  <c r="Q24" i="4"/>
  <c r="R24" i="4" s="1"/>
  <c r="N6" i="2"/>
  <c r="O38" i="2" s="1"/>
  <c r="N24" i="4"/>
  <c r="J16" i="8"/>
  <c r="L16" i="8" s="1"/>
  <c r="M16" i="8" s="1"/>
  <c r="G5" i="7"/>
  <c r="N17" i="8"/>
  <c r="Q17" i="8"/>
  <c r="R17" i="8" s="1"/>
  <c r="J6" i="8"/>
  <c r="L6" i="8" s="1"/>
  <c r="M6" i="8" s="1"/>
  <c r="J5" i="8"/>
  <c r="J7" i="8"/>
  <c r="L7" i="8" s="1"/>
  <c r="M7" i="8" s="1"/>
  <c r="J8" i="8"/>
  <c r="L8" i="8" s="1"/>
  <c r="M8" i="8" s="1"/>
  <c r="J9" i="8"/>
  <c r="L9" i="8" s="1"/>
  <c r="M9" i="8" s="1"/>
  <c r="J10" i="8"/>
  <c r="L10" i="8" s="1"/>
  <c r="M10" i="8" s="1"/>
  <c r="J11" i="8"/>
  <c r="L11" i="8" s="1"/>
  <c r="M11" i="8" s="1"/>
  <c r="J12" i="8"/>
  <c r="L12" i="8" s="1"/>
  <c r="M12" i="8" s="1"/>
  <c r="J13" i="8"/>
  <c r="L13" i="8" s="1"/>
  <c r="M13" i="8" s="1"/>
  <c r="J14" i="8"/>
  <c r="L14" i="8" s="1"/>
  <c r="M14" i="8" s="1"/>
  <c r="J15" i="8"/>
  <c r="L15" i="8" s="1"/>
  <c r="M15" i="8" s="1"/>
  <c r="N23" i="7"/>
  <c r="Q23" i="7"/>
  <c r="R23" i="7" s="1"/>
  <c r="J17" i="6"/>
  <c r="L17" i="6" s="1"/>
  <c r="M17" i="6" s="1"/>
  <c r="N23" i="6"/>
  <c r="J8" i="6"/>
  <c r="L8" i="6" s="1"/>
  <c r="M8" i="6" s="1"/>
  <c r="J6" i="6"/>
  <c r="L6" i="6" s="1"/>
  <c r="M6" i="6" s="1"/>
  <c r="J12" i="6"/>
  <c r="L12" i="6" s="1"/>
  <c r="M12" i="6" s="1"/>
  <c r="J5" i="6"/>
  <c r="J11" i="6"/>
  <c r="L11" i="6" s="1"/>
  <c r="M11" i="6" s="1"/>
  <c r="J10" i="6"/>
  <c r="L10" i="6" s="1"/>
  <c r="M10" i="6" s="1"/>
  <c r="J16" i="6"/>
  <c r="L16" i="6" s="1"/>
  <c r="M16" i="6" s="1"/>
  <c r="J22" i="6"/>
  <c r="L22" i="6" s="1"/>
  <c r="M22" i="6" s="1"/>
  <c r="J9" i="6"/>
  <c r="L9" i="6" s="1"/>
  <c r="M9" i="6" s="1"/>
  <c r="J15" i="6"/>
  <c r="L15" i="6" s="1"/>
  <c r="M15" i="6" s="1"/>
  <c r="J21" i="6"/>
  <c r="L21" i="6" s="1"/>
  <c r="M21" i="6" s="1"/>
  <c r="J14" i="6"/>
  <c r="L14" i="6" s="1"/>
  <c r="M14" i="6" s="1"/>
  <c r="J20" i="6"/>
  <c r="L20" i="6" s="1"/>
  <c r="M20" i="6" s="1"/>
  <c r="Q5" i="6"/>
  <c r="Q23" i="6" s="1"/>
  <c r="R23" i="6" s="1"/>
  <c r="J7" i="6"/>
  <c r="L7" i="6" s="1"/>
  <c r="M7" i="6" s="1"/>
  <c r="J13" i="6"/>
  <c r="L13" i="6" s="1"/>
  <c r="M13" i="6" s="1"/>
  <c r="J19" i="6"/>
  <c r="L19" i="6" s="1"/>
  <c r="M19" i="6" s="1"/>
  <c r="J18" i="6"/>
  <c r="L18" i="6" s="1"/>
  <c r="M18" i="6" s="1"/>
  <c r="N47" i="5"/>
  <c r="J5" i="5"/>
  <c r="J21" i="5"/>
  <c r="L21" i="5" s="1"/>
  <c r="M21" i="5" s="1"/>
  <c r="J15" i="5"/>
  <c r="L15" i="5" s="1"/>
  <c r="M15" i="5" s="1"/>
  <c r="J9" i="5"/>
  <c r="L9" i="5" s="1"/>
  <c r="M9" i="5" s="1"/>
  <c r="J22" i="5"/>
  <c r="L22" i="5" s="1"/>
  <c r="M22" i="5" s="1"/>
  <c r="J16" i="5"/>
  <c r="L16" i="5" s="1"/>
  <c r="M16" i="5" s="1"/>
  <c r="J10" i="5"/>
  <c r="L10" i="5" s="1"/>
  <c r="M10" i="5" s="1"/>
  <c r="J23" i="5"/>
  <c r="L23" i="5" s="1"/>
  <c r="M23" i="5" s="1"/>
  <c r="J17" i="5"/>
  <c r="L17" i="5" s="1"/>
  <c r="M17" i="5" s="1"/>
  <c r="J11" i="5"/>
  <c r="L11" i="5" s="1"/>
  <c r="M11" i="5" s="1"/>
  <c r="J18" i="5"/>
  <c r="L18" i="5" s="1"/>
  <c r="M18" i="5" s="1"/>
  <c r="J12" i="5"/>
  <c r="L12" i="5" s="1"/>
  <c r="M12" i="5" s="1"/>
  <c r="J6" i="5"/>
  <c r="L6" i="5" s="1"/>
  <c r="M6" i="5" s="1"/>
  <c r="J19" i="5"/>
  <c r="L19" i="5" s="1"/>
  <c r="M19" i="5" s="1"/>
  <c r="J13" i="5"/>
  <c r="L13" i="5" s="1"/>
  <c r="M13" i="5" s="1"/>
  <c r="J7" i="5"/>
  <c r="L7" i="5" s="1"/>
  <c r="M7" i="5" s="1"/>
  <c r="J20" i="5"/>
  <c r="L20" i="5" s="1"/>
  <c r="M20" i="5" s="1"/>
  <c r="J14" i="5"/>
  <c r="L14" i="5" s="1"/>
  <c r="M14" i="5" s="1"/>
  <c r="J8" i="5"/>
  <c r="L8" i="5" s="1"/>
  <c r="M8" i="5" s="1"/>
  <c r="Q5" i="5"/>
  <c r="G5" i="4"/>
  <c r="N32" i="3"/>
  <c r="Q32" i="3" s="1"/>
  <c r="N14" i="3"/>
  <c r="Q14" i="3" s="1"/>
  <c r="N8" i="3"/>
  <c r="Q8" i="3" s="1"/>
  <c r="N7" i="3"/>
  <c r="Q7" i="3" s="1"/>
  <c r="N6" i="3"/>
  <c r="I5" i="3"/>
  <c r="D35" i="3"/>
  <c r="N35" i="3" s="1"/>
  <c r="Q35" i="3" s="1"/>
  <c r="D34" i="3"/>
  <c r="N34" i="3" s="1"/>
  <c r="Q34" i="3" s="1"/>
  <c r="D33" i="3"/>
  <c r="N33" i="3" s="1"/>
  <c r="Q33" i="3" s="1"/>
  <c r="D32" i="3"/>
  <c r="D31" i="3"/>
  <c r="N31" i="3" s="1"/>
  <c r="Q31" i="3" s="1"/>
  <c r="D30" i="3"/>
  <c r="N30" i="3" s="1"/>
  <c r="Q30" i="3" s="1"/>
  <c r="D29" i="3"/>
  <c r="N29" i="3" s="1"/>
  <c r="Q29" i="3" s="1"/>
  <c r="D28" i="3"/>
  <c r="N28" i="3" s="1"/>
  <c r="Q28" i="3" s="1"/>
  <c r="D27" i="3"/>
  <c r="N27" i="3" s="1"/>
  <c r="Q27" i="3" s="1"/>
  <c r="D26" i="3"/>
  <c r="N26" i="3" s="1"/>
  <c r="Q26" i="3" s="1"/>
  <c r="D25" i="3"/>
  <c r="N25" i="3" s="1"/>
  <c r="Q25" i="3" s="1"/>
  <c r="D24" i="3"/>
  <c r="N24" i="3" s="1"/>
  <c r="Q24" i="3" s="1"/>
  <c r="D23" i="3"/>
  <c r="N23" i="3" s="1"/>
  <c r="Q23" i="3" s="1"/>
  <c r="D22" i="3"/>
  <c r="N22" i="3" s="1"/>
  <c r="Q22" i="3" s="1"/>
  <c r="D21" i="3"/>
  <c r="N21" i="3" s="1"/>
  <c r="Q21" i="3" s="1"/>
  <c r="D20" i="3"/>
  <c r="N20" i="3" s="1"/>
  <c r="Q20" i="3" s="1"/>
  <c r="D19" i="3"/>
  <c r="N19" i="3" s="1"/>
  <c r="Q19" i="3" s="1"/>
  <c r="D18" i="3"/>
  <c r="N18" i="3" s="1"/>
  <c r="Q18" i="3" s="1"/>
  <c r="D17" i="3"/>
  <c r="N17" i="3" s="1"/>
  <c r="Q17" i="3" s="1"/>
  <c r="D16" i="3"/>
  <c r="N16" i="3" s="1"/>
  <c r="Q16" i="3" s="1"/>
  <c r="D15" i="3"/>
  <c r="N15" i="3" s="1"/>
  <c r="Q15" i="3" s="1"/>
  <c r="D14" i="3"/>
  <c r="D13" i="3"/>
  <c r="N13" i="3" s="1"/>
  <c r="Q13" i="3" s="1"/>
  <c r="D12" i="3"/>
  <c r="N12" i="3" s="1"/>
  <c r="Q12" i="3" s="1"/>
  <c r="D11" i="3"/>
  <c r="N11" i="3" s="1"/>
  <c r="Q11" i="3" s="1"/>
  <c r="D10" i="3"/>
  <c r="N10" i="3" s="1"/>
  <c r="Q10" i="3" s="1"/>
  <c r="D9" i="3"/>
  <c r="N9" i="3" s="1"/>
  <c r="Q9" i="3" s="1"/>
  <c r="G38" i="2"/>
  <c r="H38" i="2" s="1"/>
  <c r="J38" i="2" s="1"/>
  <c r="E38" i="2"/>
  <c r="G37" i="2"/>
  <c r="H37" i="2" s="1"/>
  <c r="J37" i="2" s="1"/>
  <c r="E37" i="2"/>
  <c r="G36" i="2"/>
  <c r="H36" i="2" s="1"/>
  <c r="J36" i="2" s="1"/>
  <c r="E36" i="2"/>
  <c r="G35" i="2"/>
  <c r="H35" i="2" s="1"/>
  <c r="J35" i="2" s="1"/>
  <c r="E35" i="2"/>
  <c r="G34" i="2"/>
  <c r="H34" i="2" s="1"/>
  <c r="J34" i="2" s="1"/>
  <c r="E34" i="2"/>
  <c r="G33" i="2"/>
  <c r="H33" i="2" s="1"/>
  <c r="J33" i="2" s="1"/>
  <c r="E33" i="2"/>
  <c r="G32" i="2"/>
  <c r="H32" i="2" s="1"/>
  <c r="J32" i="2" s="1"/>
  <c r="E32" i="2"/>
  <c r="G31" i="2"/>
  <c r="H31" i="2" s="1"/>
  <c r="J31" i="2" s="1"/>
  <c r="E31" i="2"/>
  <c r="G30" i="2"/>
  <c r="H30" i="2" s="1"/>
  <c r="J30" i="2" s="1"/>
  <c r="E30" i="2"/>
  <c r="G29" i="2"/>
  <c r="H29" i="2" s="1"/>
  <c r="J29" i="2" s="1"/>
  <c r="E29" i="2"/>
  <c r="G28" i="2"/>
  <c r="H28" i="2" s="1"/>
  <c r="J28" i="2" s="1"/>
  <c r="E28" i="2"/>
  <c r="G27" i="2"/>
  <c r="H27" i="2" s="1"/>
  <c r="J27" i="2" s="1"/>
  <c r="E27" i="2"/>
  <c r="G26" i="2"/>
  <c r="H26" i="2" s="1"/>
  <c r="J26" i="2" s="1"/>
  <c r="E26" i="2"/>
  <c r="G25" i="2"/>
  <c r="H25" i="2" s="1"/>
  <c r="J25" i="2" s="1"/>
  <c r="E25" i="2"/>
  <c r="G24" i="2"/>
  <c r="H24" i="2" s="1"/>
  <c r="J24" i="2" s="1"/>
  <c r="E24" i="2"/>
  <c r="G23" i="2"/>
  <c r="H23" i="2" s="1"/>
  <c r="J23" i="2" s="1"/>
  <c r="E23" i="2"/>
  <c r="G22" i="2"/>
  <c r="H22" i="2" s="1"/>
  <c r="J22" i="2" s="1"/>
  <c r="E22" i="2"/>
  <c r="G21" i="2"/>
  <c r="H21" i="2" s="1"/>
  <c r="J21" i="2" s="1"/>
  <c r="E21" i="2"/>
  <c r="G20" i="2"/>
  <c r="H20" i="2" s="1"/>
  <c r="J20" i="2" s="1"/>
  <c r="E20" i="2"/>
  <c r="G19" i="2"/>
  <c r="H19" i="2" s="1"/>
  <c r="J19" i="2" s="1"/>
  <c r="E19" i="2"/>
  <c r="G18" i="2"/>
  <c r="H18" i="2" s="1"/>
  <c r="J18" i="2" s="1"/>
  <c r="E18" i="2"/>
  <c r="G17" i="2"/>
  <c r="H17" i="2" s="1"/>
  <c r="J17" i="2" s="1"/>
  <c r="E17" i="2"/>
  <c r="G16" i="2"/>
  <c r="H16" i="2" s="1"/>
  <c r="J16" i="2" s="1"/>
  <c r="E16" i="2"/>
  <c r="G12" i="2"/>
  <c r="H12" i="2" s="1"/>
  <c r="J12" i="2" s="1"/>
  <c r="G11" i="2"/>
  <c r="H11" i="2" s="1"/>
  <c r="J11" i="2" s="1"/>
  <c r="G10" i="2"/>
  <c r="H10" i="2" s="1"/>
  <c r="J10" i="2" s="1"/>
  <c r="G7" i="2"/>
  <c r="H7" i="2" s="1"/>
  <c r="J7" i="2" s="1"/>
  <c r="G6" i="2"/>
  <c r="H6" i="2" s="1"/>
  <c r="J6" i="2" s="1"/>
  <c r="E12" i="2"/>
  <c r="J10" i="7" l="1"/>
  <c r="L10" i="7" s="1"/>
  <c r="M10" i="7" s="1"/>
  <c r="J16" i="7"/>
  <c r="L16" i="7" s="1"/>
  <c r="M16" i="7" s="1"/>
  <c r="J9" i="7"/>
  <c r="J47" i="5"/>
  <c r="Q6" i="3"/>
  <c r="N36" i="3"/>
  <c r="J14" i="7"/>
  <c r="L14" i="7" s="1"/>
  <c r="M14" i="7" s="1"/>
  <c r="L9" i="7"/>
  <c r="M9" i="7" s="1"/>
  <c r="J13" i="7"/>
  <c r="L13" i="7" s="1"/>
  <c r="M13" i="7" s="1"/>
  <c r="J22" i="7"/>
  <c r="L22" i="7" s="1"/>
  <c r="M22" i="7" s="1"/>
  <c r="J21" i="7"/>
  <c r="L21" i="7" s="1"/>
  <c r="M21" i="7" s="1"/>
  <c r="J8" i="7"/>
  <c r="L8" i="7" s="1"/>
  <c r="M8" i="7" s="1"/>
  <c r="J20" i="7"/>
  <c r="L20" i="7" s="1"/>
  <c r="M20" i="7" s="1"/>
  <c r="J5" i="7"/>
  <c r="J15" i="7"/>
  <c r="L15" i="7" s="1"/>
  <c r="M15" i="7" s="1"/>
  <c r="J19" i="7"/>
  <c r="L19" i="7" s="1"/>
  <c r="M19" i="7" s="1"/>
  <c r="J12" i="7"/>
  <c r="L12" i="7" s="1"/>
  <c r="M12" i="7" s="1"/>
  <c r="J6" i="7"/>
  <c r="L6" i="7" s="1"/>
  <c r="M6" i="7" s="1"/>
  <c r="J18" i="7"/>
  <c r="L18" i="7" s="1"/>
  <c r="M18" i="7" s="1"/>
  <c r="J11" i="7"/>
  <c r="L11" i="7" s="1"/>
  <c r="M11" i="7" s="1"/>
  <c r="J7" i="7"/>
  <c r="L7" i="7" s="1"/>
  <c r="M7" i="7" s="1"/>
  <c r="J17" i="7"/>
  <c r="L17" i="7" s="1"/>
  <c r="M17" i="7" s="1"/>
  <c r="L5" i="8"/>
  <c r="L17" i="8" s="1"/>
  <c r="J17" i="8"/>
  <c r="J23" i="6"/>
  <c r="L5" i="6"/>
  <c r="Q47" i="5"/>
  <c r="R47" i="5" s="1"/>
  <c r="L5" i="5"/>
  <c r="J7" i="4"/>
  <c r="L7" i="4" s="1"/>
  <c r="M7" i="4" s="1"/>
  <c r="J23" i="4"/>
  <c r="L23" i="4" s="1"/>
  <c r="M23" i="4" s="1"/>
  <c r="J19" i="4"/>
  <c r="L19" i="4" s="1"/>
  <c r="M19" i="4" s="1"/>
  <c r="J22" i="4"/>
  <c r="L22" i="4" s="1"/>
  <c r="M22" i="4" s="1"/>
  <c r="J5" i="4"/>
  <c r="J21" i="4"/>
  <c r="L21" i="4" s="1"/>
  <c r="M21" i="4" s="1"/>
  <c r="J6" i="4"/>
  <c r="L6" i="4" s="1"/>
  <c r="M6" i="4" s="1"/>
  <c r="J20" i="4"/>
  <c r="L20" i="4" s="1"/>
  <c r="M20" i="4" s="1"/>
  <c r="J17" i="4"/>
  <c r="L17" i="4" s="1"/>
  <c r="M17" i="4" s="1"/>
  <c r="J11" i="4"/>
  <c r="L11" i="4" s="1"/>
  <c r="M11" i="4" s="1"/>
  <c r="J9" i="4"/>
  <c r="L9" i="4" s="1"/>
  <c r="M9" i="4" s="1"/>
  <c r="J18" i="4"/>
  <c r="L18" i="4" s="1"/>
  <c r="M18" i="4" s="1"/>
  <c r="J16" i="4"/>
  <c r="L16" i="4" s="1"/>
  <c r="M16" i="4" s="1"/>
  <c r="J14" i="4"/>
  <c r="L14" i="4" s="1"/>
  <c r="M14" i="4" s="1"/>
  <c r="J12" i="4"/>
  <c r="L12" i="4" s="1"/>
  <c r="M12" i="4" s="1"/>
  <c r="J10" i="4"/>
  <c r="L10" i="4" s="1"/>
  <c r="M10" i="4" s="1"/>
  <c r="J8" i="4"/>
  <c r="L8" i="4" s="1"/>
  <c r="M8" i="4" s="1"/>
  <c r="J15" i="4"/>
  <c r="L15" i="4" s="1"/>
  <c r="M15" i="4" s="1"/>
  <c r="J13" i="4"/>
  <c r="L13" i="4" s="1"/>
  <c r="M13" i="4" s="1"/>
  <c r="Q5" i="3"/>
  <c r="Q36" i="3" s="1"/>
  <c r="R36" i="3" s="1"/>
  <c r="B1" i="9" s="1"/>
  <c r="B2" i="9" s="1"/>
  <c r="G5" i="3"/>
  <c r="J18" i="3" s="1"/>
  <c r="J23" i="7" l="1"/>
  <c r="L5" i="7"/>
  <c r="J24" i="4"/>
  <c r="M5" i="5"/>
  <c r="M47" i="5" s="1"/>
  <c r="L47" i="5"/>
  <c r="M5" i="8"/>
  <c r="M17" i="8" s="1"/>
  <c r="M5" i="7"/>
  <c r="M23" i="7" s="1"/>
  <c r="L23" i="7"/>
  <c r="L23" i="6"/>
  <c r="M5" i="6"/>
  <c r="M23" i="6" s="1"/>
  <c r="L5" i="4"/>
  <c r="L24" i="4" s="1"/>
  <c r="L18" i="3"/>
  <c r="M18" i="3" s="1"/>
  <c r="J12" i="3"/>
  <c r="J29" i="3"/>
  <c r="J9" i="3"/>
  <c r="J11" i="3"/>
  <c r="J32" i="3"/>
  <c r="J13" i="3"/>
  <c r="J26" i="3"/>
  <c r="J24" i="3"/>
  <c r="J33" i="3"/>
  <c r="J30" i="3"/>
  <c r="J15" i="3"/>
  <c r="J5" i="3"/>
  <c r="J8" i="3"/>
  <c r="J6" i="3"/>
  <c r="J23" i="3"/>
  <c r="J27" i="3"/>
  <c r="J20" i="3"/>
  <c r="J25" i="3"/>
  <c r="J17" i="3"/>
  <c r="J21" i="3"/>
  <c r="J14" i="3"/>
  <c r="J19" i="3"/>
  <c r="J7" i="3"/>
  <c r="J31" i="3"/>
  <c r="J35" i="3"/>
  <c r="J10" i="3"/>
  <c r="J34" i="3"/>
  <c r="J28" i="3"/>
  <c r="J22" i="3"/>
  <c r="J16" i="3"/>
  <c r="L5" i="3" l="1"/>
  <c r="J36" i="3"/>
  <c r="M5" i="4"/>
  <c r="M24" i="4" s="1"/>
  <c r="L19" i="3"/>
  <c r="M19" i="3" s="1"/>
  <c r="L30" i="3"/>
  <c r="M30" i="3" s="1"/>
  <c r="L34" i="3"/>
  <c r="M34" i="3" s="1"/>
  <c r="L23" i="3"/>
  <c r="M23" i="3" s="1"/>
  <c r="L33" i="3"/>
  <c r="M33" i="3" s="1"/>
  <c r="L10" i="3"/>
  <c r="M10" i="3" s="1"/>
  <c r="L24" i="3"/>
  <c r="M24" i="3" s="1"/>
  <c r="L17" i="3"/>
  <c r="M17" i="3" s="1"/>
  <c r="L26" i="3"/>
  <c r="M26" i="3" s="1"/>
  <c r="L12" i="3"/>
  <c r="M12" i="3" s="1"/>
  <c r="L28" i="3"/>
  <c r="M28" i="3" s="1"/>
  <c r="L27" i="3"/>
  <c r="M27" i="3" s="1"/>
  <c r="L11" i="3"/>
  <c r="M11" i="3" s="1"/>
  <c r="L14" i="3"/>
  <c r="M14" i="3" s="1"/>
  <c r="L9" i="3"/>
  <c r="M9" i="3" s="1"/>
  <c r="L21" i="3"/>
  <c r="M21" i="3" s="1"/>
  <c r="L6" i="3"/>
  <c r="M6" i="3" s="1"/>
  <c r="L29" i="3"/>
  <c r="M29" i="3" s="1"/>
  <c r="L35" i="3"/>
  <c r="M35" i="3" s="1"/>
  <c r="L8" i="3"/>
  <c r="M8" i="3" s="1"/>
  <c r="L16" i="3"/>
  <c r="M16" i="3" s="1"/>
  <c r="L31" i="3"/>
  <c r="M31" i="3" s="1"/>
  <c r="L25" i="3"/>
  <c r="M25" i="3" s="1"/>
  <c r="L13" i="3"/>
  <c r="M13" i="3" s="1"/>
  <c r="L22" i="3"/>
  <c r="M22" i="3" s="1"/>
  <c r="L7" i="3"/>
  <c r="M7" i="3" s="1"/>
  <c r="L20" i="3"/>
  <c r="M20" i="3" s="1"/>
  <c r="L15" i="3"/>
  <c r="M15" i="3" s="1"/>
  <c r="L32" i="3"/>
  <c r="M32" i="3" s="1"/>
  <c r="M5" i="3"/>
  <c r="M36" i="3" l="1"/>
  <c r="L36" i="3"/>
</calcChain>
</file>

<file path=xl/sharedStrings.xml><?xml version="1.0" encoding="utf-8"?>
<sst xmlns="http://schemas.openxmlformats.org/spreadsheetml/2006/main" count="309" uniqueCount="43">
  <si>
    <t>Adresa</t>
  </si>
  <si>
    <t>Nová 3</t>
  </si>
  <si>
    <t>Budulovská 38</t>
  </si>
  <si>
    <t>Budulovská 40</t>
  </si>
  <si>
    <t>Budulovská 42</t>
  </si>
  <si>
    <t>Budulovská 44</t>
  </si>
  <si>
    <t>Budulovská 46</t>
  </si>
  <si>
    <t>1 m2/€</t>
  </si>
  <si>
    <t>pl. FO alebo podl. pl.  m2</t>
  </si>
  <si>
    <t>Rožňavská 16</t>
  </si>
  <si>
    <t>Rožňavská 20</t>
  </si>
  <si>
    <t>ČSA 1, 3, 2, 4 a 8, 10</t>
  </si>
  <si>
    <t>REGULOVANÉ NÁJOMNÉ PODĽA VYHLÁŠKY 281/2024</t>
  </si>
  <si>
    <t>Typ bytu</t>
  </si>
  <si>
    <t>3 izb.</t>
  </si>
  <si>
    <t>1 izb.</t>
  </si>
  <si>
    <t>2 izb.</t>
  </si>
  <si>
    <t>OC za 1 m2</t>
  </si>
  <si>
    <t>Kcpi/2</t>
  </si>
  <si>
    <t>Kcpi v %</t>
  </si>
  <si>
    <t>Hodnota bytu (HB) v €</t>
  </si>
  <si>
    <t>Cena ročného nájmu</t>
  </si>
  <si>
    <t>% z HB</t>
  </si>
  <si>
    <t>Rozdiel</t>
  </si>
  <si>
    <t>%</t>
  </si>
  <si>
    <t xml:space="preserve">Navýšenie aktuálneho nájomného o </t>
  </si>
  <si>
    <t>Ročný príjem o</t>
  </si>
  <si>
    <t>Obstarávacia cena BD v € (kolaudácia r. 2004)</t>
  </si>
  <si>
    <t>Obstarávacia cena BD v € (kolaudácia r. 2008)</t>
  </si>
  <si>
    <t>Nová 26</t>
  </si>
  <si>
    <t>Nová 28</t>
  </si>
  <si>
    <t>Nová 30</t>
  </si>
  <si>
    <t>Nová 24</t>
  </si>
  <si>
    <t>Nová 22</t>
  </si>
  <si>
    <t>HV 21</t>
  </si>
  <si>
    <t>Obstarávacia cena BD v € (kolaudácia r. 2022)</t>
  </si>
  <si>
    <t>Obstarávacia cena BD v € (kolaudácia r. 2005)</t>
  </si>
  <si>
    <t>Obstarávacia cena BD v € (kolaudácia r. 2007)</t>
  </si>
  <si>
    <t>Na základe vyhlášky</t>
  </si>
  <si>
    <t>Aktuálne/staré mes. nájomné v €</t>
  </si>
  <si>
    <t>Nové mes. nájomné v € pre nových</t>
  </si>
  <si>
    <t>Celkový príjem do rozpočtu mesta od 1.2.2025:</t>
  </si>
  <si>
    <t>Ročný príjem do rozpočtu: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</si>
</sst>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7" borderId="0" applyNumberFormat="0" applyBorder="0" applyAlignment="0" applyProtection="0"/>
  </cellStyleXfs>
  <cellXfs count="80">
    <xf numFmtId="0" fontId="0" fillId="0" borderId="0" xfId="0"/>
    <xf numFmtId="0" fontId="0" fillId="0" borderId="2" xfId="0" applyBorder="1" applyAlignment="1">
      <alignment horizontal="center"/>
    </xf>
    <xf numFmtId="2" fontId="4" fillId="0" borderId="0" xfId="1" applyNumberFormat="1" applyFont="1" applyFill="1" applyBorder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4" fontId="0" fillId="5" borderId="4" xfId="0" applyNumberFormat="1" applyFill="1" applyBorder="1" applyAlignment="1">
      <alignment horizontal="center"/>
    </xf>
    <xf numFmtId="4" fontId="0" fillId="5" borderId="2" xfId="0" applyNumberForma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1" fontId="5" fillId="4" borderId="6" xfId="2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6" fillId="3" borderId="13" xfId="2" applyFont="1" applyBorder="1" applyAlignment="1">
      <alignment horizontal="center" vertical="center" wrapText="1"/>
    </xf>
    <xf numFmtId="0" fontId="6" fillId="3" borderId="14" xfId="2" applyFont="1" applyBorder="1" applyAlignment="1">
      <alignment horizontal="center" vertical="center" wrapText="1"/>
    </xf>
    <xf numFmtId="0" fontId="1" fillId="0" borderId="0" xfId="0" applyFont="1"/>
    <xf numFmtId="2" fontId="1" fillId="8" borderId="3" xfId="0" applyNumberFormat="1" applyFont="1" applyFill="1" applyBorder="1" applyAlignment="1">
      <alignment horizontal="center" vertical="center"/>
    </xf>
    <xf numFmtId="1" fontId="5" fillId="4" borderId="14" xfId="2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/>
    <xf numFmtId="4" fontId="0" fillId="6" borderId="5" xfId="0" applyNumberForma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7" xfId="0" applyNumberFormat="1" applyBorder="1" applyAlignment="1">
      <alignment horizontal="center"/>
    </xf>
    <xf numFmtId="0" fontId="9" fillId="0" borderId="0" xfId="0" applyFont="1"/>
    <xf numFmtId="165" fontId="10" fillId="9" borderId="0" xfId="0" applyNumberFormat="1" applyFont="1" applyFill="1"/>
    <xf numFmtId="0" fontId="5" fillId="10" borderId="3" xfId="2" applyFont="1" applyFill="1" applyBorder="1" applyAlignment="1">
      <alignment horizontal="center" vertical="center" wrapText="1"/>
    </xf>
    <xf numFmtId="0" fontId="6" fillId="3" borderId="6" xfId="2" applyFont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5" fillId="4" borderId="10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3" borderId="7" xfId="2" applyFont="1" applyBorder="1" applyAlignment="1">
      <alignment horizontal="center" vertical="center"/>
    </xf>
    <xf numFmtId="0" fontId="6" fillId="3" borderId="8" xfId="2" applyFont="1" applyBorder="1" applyAlignment="1">
      <alignment horizontal="center" vertical="center"/>
    </xf>
    <xf numFmtId="0" fontId="6" fillId="3" borderId="7" xfId="2" applyFont="1" applyBorder="1" applyAlignment="1">
      <alignment horizontal="center" vertical="center" wrapText="1"/>
    </xf>
    <xf numFmtId="0" fontId="6" fillId="3" borderId="8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5" xfId="2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3" borderId="11" xfId="2" applyFont="1" applyBorder="1" applyAlignment="1">
      <alignment horizontal="center" vertical="center"/>
    </xf>
    <xf numFmtId="0" fontId="6" fillId="3" borderId="12" xfId="2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0" xfId="2" applyFont="1" applyFill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7" borderId="9" xfId="3" applyFont="1" applyBorder="1" applyAlignment="1">
      <alignment horizontal="center" vertical="center" wrapText="1"/>
    </xf>
    <xf numFmtId="0" fontId="6" fillId="7" borderId="10" xfId="3" applyFont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</cellXfs>
  <cellStyles count="4">
    <cellStyle name="Dobrá" xfId="3" builtinId="26"/>
    <cellStyle name="Neutrálna" xfId="2" builtinId="28"/>
    <cellStyle name="Normálna" xfId="0" builtinId="0"/>
    <cellStyle name="Zlá" xfId="1" builtinId="27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workbookViewId="0">
      <selection activeCell="S27" sqref="S27"/>
    </sheetView>
  </sheetViews>
  <sheetFormatPr defaultRowHeight="15" x14ac:dyDescent="0.25"/>
  <cols>
    <col min="1" max="1" width="17.140625" customWidth="1"/>
    <col min="2" max="2" width="11.7109375" customWidth="1"/>
    <col min="3" max="3" width="14" customWidth="1"/>
    <col min="4" max="4" width="16.28515625" customWidth="1"/>
    <col min="6" max="7" width="12.140625" customWidth="1"/>
    <col min="8" max="8" width="6.85546875" customWidth="1"/>
    <col min="9" max="10" width="12.140625" customWidth="1"/>
    <col min="11" max="11" width="17.28515625" customWidth="1"/>
    <col min="12" max="12" width="4.85546875" customWidth="1"/>
    <col min="13" max="13" width="3.140625" customWidth="1"/>
    <col min="15" max="15" width="14.85546875" customWidth="1"/>
    <col min="21" max="21" width="9.140625" customWidth="1"/>
  </cols>
  <sheetData>
    <row r="1" spans="1:15" x14ac:dyDescent="0.25">
      <c r="A1" s="66" t="s">
        <v>12</v>
      </c>
      <c r="B1" s="66"/>
      <c r="C1" s="67"/>
      <c r="D1" s="67"/>
      <c r="E1" s="67"/>
      <c r="F1" s="67"/>
      <c r="G1" s="67"/>
      <c r="H1" s="67"/>
      <c r="I1" s="67"/>
      <c r="J1" s="67"/>
      <c r="K1" s="68"/>
      <c r="L1" s="68"/>
      <c r="M1" s="68"/>
      <c r="N1" s="68"/>
      <c r="O1" s="3"/>
    </row>
    <row r="2" spans="1:15" ht="7.5" customHeight="1" thickBot="1" x14ac:dyDescent="0.3"/>
    <row r="3" spans="1:15" ht="29.25" customHeight="1" thickBot="1" x14ac:dyDescent="0.3">
      <c r="A3" s="52" t="s">
        <v>0</v>
      </c>
      <c r="B3" s="52" t="s">
        <v>13</v>
      </c>
      <c r="C3" s="54" t="s">
        <v>8</v>
      </c>
      <c r="D3" s="54" t="s">
        <v>39</v>
      </c>
      <c r="E3" s="52" t="s">
        <v>7</v>
      </c>
      <c r="F3" s="47" t="s">
        <v>38</v>
      </c>
      <c r="G3" s="47" t="s">
        <v>20</v>
      </c>
      <c r="H3" s="50" t="s">
        <v>21</v>
      </c>
      <c r="I3" s="51"/>
      <c r="J3" s="54" t="s">
        <v>40</v>
      </c>
      <c r="K3" s="57" t="s">
        <v>25</v>
      </c>
      <c r="L3" s="45">
        <v>1.2</v>
      </c>
      <c r="M3" s="32"/>
      <c r="N3" s="59" t="s">
        <v>23</v>
      </c>
    </row>
    <row r="4" spans="1:15" ht="17.25" customHeight="1" thickBot="1" x14ac:dyDescent="0.3">
      <c r="A4" s="53"/>
      <c r="B4" s="53"/>
      <c r="C4" s="55"/>
      <c r="D4" s="55"/>
      <c r="E4" s="53"/>
      <c r="F4" s="48"/>
      <c r="G4" s="49"/>
      <c r="H4" s="45">
        <v>5</v>
      </c>
      <c r="I4" s="36" t="s">
        <v>22</v>
      </c>
      <c r="J4" s="55"/>
      <c r="K4" s="58"/>
      <c r="L4" s="46">
        <f>SUM((L3-1)*100)</f>
        <v>19.999999999999996</v>
      </c>
      <c r="M4" s="33" t="s">
        <v>24</v>
      </c>
      <c r="N4" s="60"/>
    </row>
    <row r="5" spans="1:15" ht="15.75" thickBot="1" x14ac:dyDescent="0.3">
      <c r="A5" s="18" t="s">
        <v>9</v>
      </c>
      <c r="B5" s="15"/>
      <c r="C5" s="17"/>
      <c r="J5" s="38"/>
      <c r="K5" s="61"/>
      <c r="L5" s="62"/>
      <c r="M5" s="62"/>
      <c r="N5" s="39"/>
    </row>
    <row r="6" spans="1:15" x14ac:dyDescent="0.25">
      <c r="A6" s="4"/>
      <c r="B6" s="4" t="s">
        <v>16</v>
      </c>
      <c r="C6" s="5">
        <v>52.28</v>
      </c>
      <c r="D6" s="5">
        <v>66.989999999999995</v>
      </c>
      <c r="E6" s="6">
        <f>SUM(D6/C6)</f>
        <v>1.2813695485845447</v>
      </c>
      <c r="F6" s="5">
        <v>1620</v>
      </c>
      <c r="G6" s="4">
        <f>SUM(F6*C6)</f>
        <v>84693.6</v>
      </c>
      <c r="H6" s="56">
        <f>SUM(G6/100*H4)</f>
        <v>4234.68</v>
      </c>
      <c r="I6" s="56"/>
      <c r="J6" s="7">
        <f>SUM(H6/12)</f>
        <v>352.89000000000004</v>
      </c>
      <c r="K6" s="63">
        <f>SUM(D6*L3)</f>
        <v>80.387999999999991</v>
      </c>
      <c r="L6" s="63"/>
      <c r="M6" s="63"/>
      <c r="N6" s="40">
        <f>SUM(K6-D6)</f>
        <v>13.397999999999996</v>
      </c>
    </row>
    <row r="7" spans="1:15" x14ac:dyDescent="0.25">
      <c r="A7" s="12"/>
      <c r="B7" s="4" t="s">
        <v>16</v>
      </c>
      <c r="C7" s="1">
        <v>52.84</v>
      </c>
      <c r="D7" s="1">
        <v>67.62</v>
      </c>
      <c r="E7" s="13">
        <f>SUM(D7/C7)</f>
        <v>1.2797123391370173</v>
      </c>
      <c r="F7" s="1">
        <v>1620</v>
      </c>
      <c r="G7" s="12">
        <f>SUM(F7*C7)</f>
        <v>85600.8</v>
      </c>
      <c r="H7" s="56">
        <f>SUM(G7/100*H4)</f>
        <v>4280.04</v>
      </c>
      <c r="I7" s="56"/>
      <c r="J7" s="7">
        <f>SUM(H7/12)</f>
        <v>356.67</v>
      </c>
      <c r="K7" s="63">
        <f>SUM(D7*L3)</f>
        <v>81.144000000000005</v>
      </c>
      <c r="L7" s="63"/>
      <c r="M7" s="63"/>
      <c r="N7" s="40">
        <f>SUM(K7-D7)</f>
        <v>13.524000000000001</v>
      </c>
    </row>
    <row r="8" spans="1:15" ht="15.75" thickBot="1" x14ac:dyDescent="0.3">
      <c r="A8" s="15"/>
      <c r="B8" s="15"/>
      <c r="C8" s="37">
        <f>SUM(C6:C7)</f>
        <v>105.12</v>
      </c>
      <c r="D8" s="37">
        <f>SUM(D6:D7)</f>
        <v>134.61000000000001</v>
      </c>
      <c r="E8" s="17"/>
      <c r="F8" s="17"/>
      <c r="G8" s="15"/>
      <c r="H8" s="15"/>
      <c r="I8" s="15"/>
      <c r="J8" s="15"/>
      <c r="K8" s="64">
        <f>SUM(K6:M7)</f>
        <v>161.53199999999998</v>
      </c>
      <c r="L8" s="64"/>
      <c r="M8" s="64"/>
      <c r="N8" s="42"/>
    </row>
    <row r="9" spans="1:15" ht="15.75" thickBot="1" x14ac:dyDescent="0.3">
      <c r="A9" s="18" t="s">
        <v>10</v>
      </c>
      <c r="B9" s="15"/>
      <c r="C9" s="17"/>
      <c r="D9" s="17"/>
      <c r="E9" s="17"/>
      <c r="F9" s="17"/>
      <c r="G9" s="15"/>
      <c r="H9" s="15"/>
      <c r="I9" s="15"/>
      <c r="J9" s="15"/>
      <c r="K9" s="61"/>
      <c r="L9" s="61"/>
      <c r="M9" s="61"/>
      <c r="N9" s="41"/>
    </row>
    <row r="10" spans="1:15" x14ac:dyDescent="0.25">
      <c r="A10" s="4"/>
      <c r="B10" s="4" t="s">
        <v>16</v>
      </c>
      <c r="C10" s="5">
        <v>52.28</v>
      </c>
      <c r="D10" s="5">
        <v>66.989999999999995</v>
      </c>
      <c r="E10" s="6">
        <f>SUM(D10/C10)</f>
        <v>1.2813695485845447</v>
      </c>
      <c r="F10" s="5">
        <v>1620</v>
      </c>
      <c r="G10" s="4">
        <f>SUM(F10*C10)</f>
        <v>84693.6</v>
      </c>
      <c r="H10" s="56">
        <f>SUM(G10/100*H4)</f>
        <v>4234.68</v>
      </c>
      <c r="I10" s="56"/>
      <c r="J10" s="7">
        <f>SUM(H10/12)</f>
        <v>352.89000000000004</v>
      </c>
      <c r="K10" s="63">
        <f>SUM(D10*L3)</f>
        <v>80.387999999999991</v>
      </c>
      <c r="L10" s="63"/>
      <c r="M10" s="63"/>
      <c r="N10" s="40">
        <f t="shared" ref="N10:N12" si="0">SUM(K10-D10)</f>
        <v>13.397999999999996</v>
      </c>
    </row>
    <row r="11" spans="1:15" x14ac:dyDescent="0.25">
      <c r="A11" s="12"/>
      <c r="B11" s="4" t="s">
        <v>14</v>
      </c>
      <c r="C11" s="1">
        <v>62.28</v>
      </c>
      <c r="D11" s="1">
        <v>78.209999999999994</v>
      </c>
      <c r="E11" s="13">
        <f>SUM(D11/C11)</f>
        <v>1.2557803468208091</v>
      </c>
      <c r="F11" s="1">
        <v>1620</v>
      </c>
      <c r="G11" s="12">
        <f>SUM(F11*C11)</f>
        <v>100893.6</v>
      </c>
      <c r="H11" s="56">
        <f>SUM(G11/100*H4)</f>
        <v>5044.68</v>
      </c>
      <c r="I11" s="56"/>
      <c r="J11" s="7">
        <f>SUM(H11/12)</f>
        <v>420.39000000000004</v>
      </c>
      <c r="K11" s="65">
        <f>SUM(D11*L3)</f>
        <v>93.85199999999999</v>
      </c>
      <c r="L11" s="65"/>
      <c r="M11" s="65"/>
      <c r="N11" s="40">
        <f t="shared" si="0"/>
        <v>15.641999999999996</v>
      </c>
    </row>
    <row r="12" spans="1:15" x14ac:dyDescent="0.25">
      <c r="A12" s="12"/>
      <c r="B12" s="12" t="s">
        <v>14</v>
      </c>
      <c r="C12" s="1">
        <v>62.28</v>
      </c>
      <c r="D12" s="1">
        <v>78.209999999999994</v>
      </c>
      <c r="E12" s="13">
        <f t="shared" ref="E12" si="1">SUM(D12/C12)</f>
        <v>1.2557803468208091</v>
      </c>
      <c r="F12" s="1">
        <v>1620</v>
      </c>
      <c r="G12" s="12">
        <f>SUM(F12*C12)</f>
        <v>100893.6</v>
      </c>
      <c r="H12" s="56">
        <f>SUM(G12/100*H4)</f>
        <v>5044.68</v>
      </c>
      <c r="I12" s="56"/>
      <c r="J12" s="7">
        <f>SUM(H12/12)</f>
        <v>420.39000000000004</v>
      </c>
      <c r="K12" s="65">
        <f>SUM(D12*L3)</f>
        <v>93.85199999999999</v>
      </c>
      <c r="L12" s="65"/>
      <c r="M12" s="65"/>
      <c r="N12" s="40">
        <f t="shared" si="0"/>
        <v>15.641999999999996</v>
      </c>
    </row>
    <row r="13" spans="1:15" ht="15.75" thickBot="1" x14ac:dyDescent="0.3">
      <c r="C13" s="3">
        <f>SUM(C10:C12)</f>
        <v>176.84</v>
      </c>
      <c r="D13" s="3">
        <f>SUM(D10:D12)</f>
        <v>223.40999999999997</v>
      </c>
      <c r="G13" s="15"/>
      <c r="H13" s="15"/>
      <c r="I13" s="15"/>
      <c r="J13" s="15"/>
      <c r="K13" s="64">
        <f>SUM(K10:M12)</f>
        <v>268.09199999999998</v>
      </c>
      <c r="L13" s="64"/>
      <c r="M13" s="64"/>
      <c r="N13" s="42"/>
    </row>
    <row r="14" spans="1:15" ht="15.75" thickBot="1" x14ac:dyDescent="0.3">
      <c r="A14" s="18" t="s">
        <v>11</v>
      </c>
      <c r="B14" s="15"/>
      <c r="G14" s="15"/>
      <c r="H14" s="15"/>
      <c r="I14" s="15"/>
      <c r="J14" s="15"/>
      <c r="K14" s="61"/>
      <c r="L14" s="61"/>
      <c r="M14" s="61"/>
      <c r="N14" s="41"/>
    </row>
    <row r="15" spans="1:15" x14ac:dyDescent="0.25">
      <c r="A15" s="20"/>
      <c r="B15" s="4" t="s">
        <v>16</v>
      </c>
      <c r="C15" s="5">
        <v>55.86</v>
      </c>
      <c r="D15" s="5">
        <v>48.21</v>
      </c>
      <c r="E15" s="6">
        <f t="shared" ref="E15" si="2">SUM(D15/C15)</f>
        <v>0.86305048335123524</v>
      </c>
      <c r="F15" s="5">
        <v>1620</v>
      </c>
      <c r="G15" s="4">
        <f t="shared" ref="G15:G38" si="3">SUM(F15*C15)</f>
        <v>90493.2</v>
      </c>
      <c r="H15" s="56">
        <f>SUM(G15/100*H4)</f>
        <v>4524.66</v>
      </c>
      <c r="I15" s="56"/>
      <c r="J15" s="7">
        <f t="shared" ref="J15:J38" si="4">SUM(H15/12)</f>
        <v>377.05500000000001</v>
      </c>
      <c r="K15" s="63">
        <f>SUM(D15*L3)</f>
        <v>57.851999999999997</v>
      </c>
      <c r="L15" s="63"/>
      <c r="M15" s="63"/>
      <c r="N15" s="40">
        <f t="shared" ref="N15:N38" si="5">SUM(K15-D15)</f>
        <v>9.6419999999999959</v>
      </c>
    </row>
    <row r="16" spans="1:15" x14ac:dyDescent="0.25">
      <c r="A16" s="20"/>
      <c r="B16" s="4" t="s">
        <v>16</v>
      </c>
      <c r="C16" s="5">
        <v>55.86</v>
      </c>
      <c r="D16" s="5">
        <v>48.21</v>
      </c>
      <c r="E16" s="6">
        <f t="shared" ref="E16:E38" si="6">SUM(D16/C16)</f>
        <v>0.86305048335123524</v>
      </c>
      <c r="F16" s="5">
        <v>1620</v>
      </c>
      <c r="G16" s="4">
        <f t="shared" si="3"/>
        <v>90493.2</v>
      </c>
      <c r="H16" s="56">
        <f>SUM(G16/100*H4)</f>
        <v>4524.66</v>
      </c>
      <c r="I16" s="56"/>
      <c r="J16" s="7">
        <f t="shared" si="4"/>
        <v>377.05500000000001</v>
      </c>
      <c r="K16" s="65">
        <f>SUM(D16*L3)</f>
        <v>57.851999999999997</v>
      </c>
      <c r="L16" s="65"/>
      <c r="M16" s="65"/>
      <c r="N16" s="40">
        <f t="shared" si="5"/>
        <v>9.6419999999999959</v>
      </c>
    </row>
    <row r="17" spans="1:14" x14ac:dyDescent="0.25">
      <c r="A17" s="20"/>
      <c r="B17" s="4" t="s">
        <v>16</v>
      </c>
      <c r="C17" s="5">
        <v>55.86</v>
      </c>
      <c r="D17" s="5">
        <v>48.21</v>
      </c>
      <c r="E17" s="6">
        <f t="shared" si="6"/>
        <v>0.86305048335123524</v>
      </c>
      <c r="F17" s="5">
        <v>1620</v>
      </c>
      <c r="G17" s="4">
        <f t="shared" si="3"/>
        <v>90493.2</v>
      </c>
      <c r="H17" s="56">
        <f>SUM(G17/100*H4)</f>
        <v>4524.66</v>
      </c>
      <c r="I17" s="56"/>
      <c r="J17" s="7">
        <f t="shared" si="4"/>
        <v>377.05500000000001</v>
      </c>
      <c r="K17" s="65">
        <f>SUM(D17*L3)</f>
        <v>57.851999999999997</v>
      </c>
      <c r="L17" s="65"/>
      <c r="M17" s="65"/>
      <c r="N17" s="40">
        <f t="shared" si="5"/>
        <v>9.6419999999999959</v>
      </c>
    </row>
    <row r="18" spans="1:14" x14ac:dyDescent="0.25">
      <c r="A18" s="20"/>
      <c r="B18" s="4" t="s">
        <v>16</v>
      </c>
      <c r="C18" s="5">
        <v>55.86</v>
      </c>
      <c r="D18" s="5">
        <v>48.21</v>
      </c>
      <c r="E18" s="6">
        <f t="shared" si="6"/>
        <v>0.86305048335123524</v>
      </c>
      <c r="F18" s="5">
        <v>1620</v>
      </c>
      <c r="G18" s="4">
        <f t="shared" si="3"/>
        <v>90493.2</v>
      </c>
      <c r="H18" s="56">
        <f>SUM(G18/100*H4)</f>
        <v>4524.66</v>
      </c>
      <c r="I18" s="56"/>
      <c r="J18" s="7">
        <f t="shared" si="4"/>
        <v>377.05500000000001</v>
      </c>
      <c r="K18" s="65">
        <f>SUM(D18*L3)</f>
        <v>57.851999999999997</v>
      </c>
      <c r="L18" s="65"/>
      <c r="M18" s="65"/>
      <c r="N18" s="40">
        <f t="shared" si="5"/>
        <v>9.6419999999999959</v>
      </c>
    </row>
    <row r="19" spans="1:14" x14ac:dyDescent="0.25">
      <c r="A19" s="20"/>
      <c r="B19" s="4" t="s">
        <v>16</v>
      </c>
      <c r="C19" s="5">
        <v>55.86</v>
      </c>
      <c r="D19" s="5">
        <v>48.21</v>
      </c>
      <c r="E19" s="6">
        <f t="shared" si="6"/>
        <v>0.86305048335123524</v>
      </c>
      <c r="F19" s="5">
        <v>1620</v>
      </c>
      <c r="G19" s="4">
        <f t="shared" si="3"/>
        <v>90493.2</v>
      </c>
      <c r="H19" s="56">
        <f>SUM(G19/100*H4)</f>
        <v>4524.66</v>
      </c>
      <c r="I19" s="56"/>
      <c r="J19" s="7">
        <f t="shared" si="4"/>
        <v>377.05500000000001</v>
      </c>
      <c r="K19" s="65">
        <f>SUM(D19*L3)</f>
        <v>57.851999999999997</v>
      </c>
      <c r="L19" s="65"/>
      <c r="M19" s="65"/>
      <c r="N19" s="40">
        <f t="shared" si="5"/>
        <v>9.6419999999999959</v>
      </c>
    </row>
    <row r="20" spans="1:14" x14ac:dyDescent="0.25">
      <c r="A20" s="20"/>
      <c r="B20" s="4" t="s">
        <v>16</v>
      </c>
      <c r="C20" s="5">
        <v>55.86</v>
      </c>
      <c r="D20" s="5">
        <v>48.21</v>
      </c>
      <c r="E20" s="6">
        <f t="shared" si="6"/>
        <v>0.86305048335123524</v>
      </c>
      <c r="F20" s="5">
        <v>1620</v>
      </c>
      <c r="G20" s="4">
        <f t="shared" si="3"/>
        <v>90493.2</v>
      </c>
      <c r="H20" s="56">
        <f>SUM(G20/100*H4)</f>
        <v>4524.66</v>
      </c>
      <c r="I20" s="56"/>
      <c r="J20" s="7">
        <f t="shared" si="4"/>
        <v>377.05500000000001</v>
      </c>
      <c r="K20" s="65">
        <f>SUM(D20*L3)</f>
        <v>57.851999999999997</v>
      </c>
      <c r="L20" s="65"/>
      <c r="M20" s="65"/>
      <c r="N20" s="40">
        <f t="shared" si="5"/>
        <v>9.6419999999999959</v>
      </c>
    </row>
    <row r="21" spans="1:14" x14ac:dyDescent="0.25">
      <c r="A21" s="20"/>
      <c r="B21" s="4" t="s">
        <v>16</v>
      </c>
      <c r="C21" s="5">
        <v>55.86</v>
      </c>
      <c r="D21" s="5">
        <v>48.21</v>
      </c>
      <c r="E21" s="6">
        <f t="shared" si="6"/>
        <v>0.86305048335123524</v>
      </c>
      <c r="F21" s="5">
        <v>1620</v>
      </c>
      <c r="G21" s="4">
        <f t="shared" si="3"/>
        <v>90493.2</v>
      </c>
      <c r="H21" s="56">
        <f>SUM(G21/100*H4)</f>
        <v>4524.66</v>
      </c>
      <c r="I21" s="56"/>
      <c r="J21" s="7">
        <f t="shared" si="4"/>
        <v>377.05500000000001</v>
      </c>
      <c r="K21" s="65">
        <f>SUM(D21*L3)</f>
        <v>57.851999999999997</v>
      </c>
      <c r="L21" s="65"/>
      <c r="M21" s="65"/>
      <c r="N21" s="40">
        <f t="shared" si="5"/>
        <v>9.6419999999999959</v>
      </c>
    </row>
    <row r="22" spans="1:14" x14ac:dyDescent="0.25">
      <c r="A22" s="20"/>
      <c r="B22" s="4" t="s">
        <v>16</v>
      </c>
      <c r="C22" s="5">
        <v>55.86</v>
      </c>
      <c r="D22" s="5">
        <v>48.21</v>
      </c>
      <c r="E22" s="6">
        <f t="shared" si="6"/>
        <v>0.86305048335123524</v>
      </c>
      <c r="F22" s="5">
        <v>1620</v>
      </c>
      <c r="G22" s="4">
        <f t="shared" si="3"/>
        <v>90493.2</v>
      </c>
      <c r="H22" s="56">
        <f>SUM(G22/100*H4)</f>
        <v>4524.66</v>
      </c>
      <c r="I22" s="56"/>
      <c r="J22" s="7">
        <f t="shared" si="4"/>
        <v>377.05500000000001</v>
      </c>
      <c r="K22" s="65">
        <f>SUM(D22*L3)</f>
        <v>57.851999999999997</v>
      </c>
      <c r="L22" s="65"/>
      <c r="M22" s="65"/>
      <c r="N22" s="40">
        <f t="shared" si="5"/>
        <v>9.6419999999999959</v>
      </c>
    </row>
    <row r="23" spans="1:14" x14ac:dyDescent="0.25">
      <c r="A23" s="20"/>
      <c r="B23" s="4" t="s">
        <v>16</v>
      </c>
      <c r="C23" s="5">
        <v>55.86</v>
      </c>
      <c r="D23" s="5">
        <v>48.21</v>
      </c>
      <c r="E23" s="6">
        <f t="shared" si="6"/>
        <v>0.86305048335123524</v>
      </c>
      <c r="F23" s="5">
        <v>1620</v>
      </c>
      <c r="G23" s="4">
        <f t="shared" si="3"/>
        <v>90493.2</v>
      </c>
      <c r="H23" s="56">
        <f>SUM(G23/100*H4)</f>
        <v>4524.66</v>
      </c>
      <c r="I23" s="56"/>
      <c r="J23" s="7">
        <f t="shared" si="4"/>
        <v>377.05500000000001</v>
      </c>
      <c r="K23" s="65">
        <f>SUM(D23*L3)</f>
        <v>57.851999999999997</v>
      </c>
      <c r="L23" s="65"/>
      <c r="M23" s="65"/>
      <c r="N23" s="40">
        <f t="shared" si="5"/>
        <v>9.6419999999999959</v>
      </c>
    </row>
    <row r="24" spans="1:14" x14ac:dyDescent="0.25">
      <c r="A24" s="20"/>
      <c r="B24" s="4" t="s">
        <v>16</v>
      </c>
      <c r="C24" s="5">
        <v>55.86</v>
      </c>
      <c r="D24" s="5">
        <v>48.21</v>
      </c>
      <c r="E24" s="6">
        <f t="shared" si="6"/>
        <v>0.86305048335123524</v>
      </c>
      <c r="F24" s="5">
        <v>1620</v>
      </c>
      <c r="G24" s="4">
        <f t="shared" si="3"/>
        <v>90493.2</v>
      </c>
      <c r="H24" s="56">
        <f>SUM(G24/100*H4)</f>
        <v>4524.66</v>
      </c>
      <c r="I24" s="56"/>
      <c r="J24" s="7">
        <f t="shared" si="4"/>
        <v>377.05500000000001</v>
      </c>
      <c r="K24" s="65">
        <f>SUM(D24*L3)</f>
        <v>57.851999999999997</v>
      </c>
      <c r="L24" s="65"/>
      <c r="M24" s="65"/>
      <c r="N24" s="40">
        <f t="shared" si="5"/>
        <v>9.6419999999999959</v>
      </c>
    </row>
    <row r="25" spans="1:14" x14ac:dyDescent="0.25">
      <c r="A25" s="20"/>
      <c r="B25" s="4" t="s">
        <v>16</v>
      </c>
      <c r="C25" s="5">
        <v>55.86</v>
      </c>
      <c r="D25" s="5">
        <v>48.21</v>
      </c>
      <c r="E25" s="6">
        <f t="shared" si="6"/>
        <v>0.86305048335123524</v>
      </c>
      <c r="F25" s="5">
        <v>1620</v>
      </c>
      <c r="G25" s="4">
        <f t="shared" si="3"/>
        <v>90493.2</v>
      </c>
      <c r="H25" s="56">
        <f>SUM(G25/100*H4)</f>
        <v>4524.66</v>
      </c>
      <c r="I25" s="56"/>
      <c r="J25" s="7">
        <f t="shared" si="4"/>
        <v>377.05500000000001</v>
      </c>
      <c r="K25" s="65">
        <f>SUM(D25*L3)</f>
        <v>57.851999999999997</v>
      </c>
      <c r="L25" s="65"/>
      <c r="M25" s="65"/>
      <c r="N25" s="40">
        <f t="shared" si="5"/>
        <v>9.6419999999999959</v>
      </c>
    </row>
    <row r="26" spans="1:14" x14ac:dyDescent="0.25">
      <c r="A26" s="20"/>
      <c r="B26" s="4" t="s">
        <v>16</v>
      </c>
      <c r="C26" s="5">
        <v>55.86</v>
      </c>
      <c r="D26" s="5">
        <v>48.21</v>
      </c>
      <c r="E26" s="6">
        <f t="shared" si="6"/>
        <v>0.86305048335123524</v>
      </c>
      <c r="F26" s="5">
        <v>1620</v>
      </c>
      <c r="G26" s="4">
        <f t="shared" si="3"/>
        <v>90493.2</v>
      </c>
      <c r="H26" s="56">
        <f>SUM(G26/100*H4)</f>
        <v>4524.66</v>
      </c>
      <c r="I26" s="56"/>
      <c r="J26" s="7">
        <f t="shared" si="4"/>
        <v>377.05500000000001</v>
      </c>
      <c r="K26" s="65">
        <f>SUM(D26*L3)</f>
        <v>57.851999999999997</v>
      </c>
      <c r="L26" s="65"/>
      <c r="M26" s="65"/>
      <c r="N26" s="40">
        <f t="shared" si="5"/>
        <v>9.6419999999999959</v>
      </c>
    </row>
    <row r="27" spans="1:14" x14ac:dyDescent="0.25">
      <c r="A27" s="20"/>
      <c r="B27" s="4" t="s">
        <v>16</v>
      </c>
      <c r="C27" s="5">
        <v>55.86</v>
      </c>
      <c r="D27" s="5">
        <v>48.21</v>
      </c>
      <c r="E27" s="6">
        <f t="shared" si="6"/>
        <v>0.86305048335123524</v>
      </c>
      <c r="F27" s="5">
        <v>1620</v>
      </c>
      <c r="G27" s="4">
        <f t="shared" si="3"/>
        <v>90493.2</v>
      </c>
      <c r="H27" s="56">
        <f>SUM(G27/100*H4)</f>
        <v>4524.66</v>
      </c>
      <c r="I27" s="56"/>
      <c r="J27" s="7">
        <f t="shared" si="4"/>
        <v>377.05500000000001</v>
      </c>
      <c r="K27" s="65">
        <f>SUM(D27*L3)</f>
        <v>57.851999999999997</v>
      </c>
      <c r="L27" s="65"/>
      <c r="M27" s="65"/>
      <c r="N27" s="40">
        <f t="shared" si="5"/>
        <v>9.6419999999999959</v>
      </c>
    </row>
    <row r="28" spans="1:14" x14ac:dyDescent="0.25">
      <c r="A28" s="20"/>
      <c r="B28" s="4" t="s">
        <v>16</v>
      </c>
      <c r="C28" s="5">
        <v>55.86</v>
      </c>
      <c r="D28" s="5">
        <v>48.21</v>
      </c>
      <c r="E28" s="6">
        <f t="shared" si="6"/>
        <v>0.86305048335123524</v>
      </c>
      <c r="F28" s="5">
        <v>1620</v>
      </c>
      <c r="G28" s="4">
        <f t="shared" si="3"/>
        <v>90493.2</v>
      </c>
      <c r="H28" s="56">
        <f>SUM(G28/100*H4)</f>
        <v>4524.66</v>
      </c>
      <c r="I28" s="56"/>
      <c r="J28" s="7">
        <f t="shared" si="4"/>
        <v>377.05500000000001</v>
      </c>
      <c r="K28" s="65">
        <f>SUM(D28*L3)</f>
        <v>57.851999999999997</v>
      </c>
      <c r="L28" s="65"/>
      <c r="M28" s="65"/>
      <c r="N28" s="40">
        <f t="shared" si="5"/>
        <v>9.6419999999999959</v>
      </c>
    </row>
    <row r="29" spans="1:14" x14ac:dyDescent="0.25">
      <c r="A29" s="20"/>
      <c r="B29" s="4" t="s">
        <v>16</v>
      </c>
      <c r="C29" s="5">
        <v>55.86</v>
      </c>
      <c r="D29" s="5">
        <v>48.21</v>
      </c>
      <c r="E29" s="6">
        <f t="shared" si="6"/>
        <v>0.86305048335123524</v>
      </c>
      <c r="F29" s="5">
        <v>1620</v>
      </c>
      <c r="G29" s="4">
        <f t="shared" si="3"/>
        <v>90493.2</v>
      </c>
      <c r="H29" s="56">
        <f>SUM(G29/100*H4)</f>
        <v>4524.66</v>
      </c>
      <c r="I29" s="56"/>
      <c r="J29" s="7">
        <f t="shared" si="4"/>
        <v>377.05500000000001</v>
      </c>
      <c r="K29" s="65">
        <f>SUM(D29*L3)</f>
        <v>57.851999999999997</v>
      </c>
      <c r="L29" s="65"/>
      <c r="M29" s="65"/>
      <c r="N29" s="40">
        <f t="shared" si="5"/>
        <v>9.6419999999999959</v>
      </c>
    </row>
    <row r="30" spans="1:14" x14ac:dyDescent="0.25">
      <c r="A30" s="20"/>
      <c r="B30" s="4" t="s">
        <v>16</v>
      </c>
      <c r="C30" s="5">
        <v>55.86</v>
      </c>
      <c r="D30" s="5">
        <v>48.21</v>
      </c>
      <c r="E30" s="6">
        <f t="shared" si="6"/>
        <v>0.86305048335123524</v>
      </c>
      <c r="F30" s="5">
        <v>1620</v>
      </c>
      <c r="G30" s="4">
        <f t="shared" si="3"/>
        <v>90493.2</v>
      </c>
      <c r="H30" s="56">
        <f>SUM(G30/100*H4)</f>
        <v>4524.66</v>
      </c>
      <c r="I30" s="56"/>
      <c r="J30" s="7">
        <f t="shared" si="4"/>
        <v>377.05500000000001</v>
      </c>
      <c r="K30" s="65">
        <f>SUM(D30*L3)</f>
        <v>57.851999999999997</v>
      </c>
      <c r="L30" s="65"/>
      <c r="M30" s="65"/>
      <c r="N30" s="40">
        <f t="shared" si="5"/>
        <v>9.6419999999999959</v>
      </c>
    </row>
    <row r="31" spans="1:14" x14ac:dyDescent="0.25">
      <c r="A31" s="20"/>
      <c r="B31" s="4" t="s">
        <v>16</v>
      </c>
      <c r="C31" s="5">
        <v>55.86</v>
      </c>
      <c r="D31" s="5">
        <v>48.21</v>
      </c>
      <c r="E31" s="6">
        <f t="shared" si="6"/>
        <v>0.86305048335123524</v>
      </c>
      <c r="F31" s="5">
        <v>1620</v>
      </c>
      <c r="G31" s="4">
        <f t="shared" si="3"/>
        <v>90493.2</v>
      </c>
      <c r="H31" s="56">
        <f>SUM(G31/100*H4)</f>
        <v>4524.66</v>
      </c>
      <c r="I31" s="56"/>
      <c r="J31" s="7">
        <f t="shared" si="4"/>
        <v>377.05500000000001</v>
      </c>
      <c r="K31" s="65">
        <f>SUM(D31*L3)</f>
        <v>57.851999999999997</v>
      </c>
      <c r="L31" s="65"/>
      <c r="M31" s="65"/>
      <c r="N31" s="40">
        <f t="shared" si="5"/>
        <v>9.6419999999999959</v>
      </c>
    </row>
    <row r="32" spans="1:14" x14ac:dyDescent="0.25">
      <c r="A32" s="20"/>
      <c r="B32" s="4" t="s">
        <v>16</v>
      </c>
      <c r="C32" s="5">
        <v>55.86</v>
      </c>
      <c r="D32" s="5">
        <v>48.21</v>
      </c>
      <c r="E32" s="6">
        <f t="shared" si="6"/>
        <v>0.86305048335123524</v>
      </c>
      <c r="F32" s="5">
        <v>1620</v>
      </c>
      <c r="G32" s="4">
        <f t="shared" si="3"/>
        <v>90493.2</v>
      </c>
      <c r="H32" s="56">
        <f>SUM(G32/100*H4)</f>
        <v>4524.66</v>
      </c>
      <c r="I32" s="56"/>
      <c r="J32" s="7">
        <f t="shared" si="4"/>
        <v>377.05500000000001</v>
      </c>
      <c r="K32" s="65">
        <f>SUM(D32*L3)</f>
        <v>57.851999999999997</v>
      </c>
      <c r="L32" s="65"/>
      <c r="M32" s="65"/>
      <c r="N32" s="40">
        <f t="shared" si="5"/>
        <v>9.6419999999999959</v>
      </c>
    </row>
    <row r="33" spans="1:15" x14ac:dyDescent="0.25">
      <c r="A33" s="20"/>
      <c r="B33" s="4" t="s">
        <v>16</v>
      </c>
      <c r="C33" s="5">
        <v>55.86</v>
      </c>
      <c r="D33" s="5">
        <v>48.21</v>
      </c>
      <c r="E33" s="6">
        <f t="shared" si="6"/>
        <v>0.86305048335123524</v>
      </c>
      <c r="F33" s="5">
        <v>1620</v>
      </c>
      <c r="G33" s="4">
        <f t="shared" si="3"/>
        <v>90493.2</v>
      </c>
      <c r="H33" s="56">
        <f>SUM(G33/100*H4)</f>
        <v>4524.66</v>
      </c>
      <c r="I33" s="56"/>
      <c r="J33" s="7">
        <f t="shared" si="4"/>
        <v>377.05500000000001</v>
      </c>
      <c r="K33" s="65">
        <f>SUM(D33*L3)</f>
        <v>57.851999999999997</v>
      </c>
      <c r="L33" s="65"/>
      <c r="M33" s="65"/>
      <c r="N33" s="40">
        <f t="shared" si="5"/>
        <v>9.6419999999999959</v>
      </c>
    </row>
    <row r="34" spans="1:15" x14ac:dyDescent="0.25">
      <c r="A34" s="20"/>
      <c r="B34" s="4" t="s">
        <v>16</v>
      </c>
      <c r="C34" s="5">
        <v>55.86</v>
      </c>
      <c r="D34" s="5">
        <v>48.21</v>
      </c>
      <c r="E34" s="6">
        <f t="shared" si="6"/>
        <v>0.86305048335123524</v>
      </c>
      <c r="F34" s="5">
        <v>1620</v>
      </c>
      <c r="G34" s="4">
        <f t="shared" si="3"/>
        <v>90493.2</v>
      </c>
      <c r="H34" s="56">
        <f>SUM(G34/100*H4)</f>
        <v>4524.66</v>
      </c>
      <c r="I34" s="56"/>
      <c r="J34" s="7">
        <f t="shared" si="4"/>
        <v>377.05500000000001</v>
      </c>
      <c r="K34" s="65">
        <f>SUM(D34*L3)</f>
        <v>57.851999999999997</v>
      </c>
      <c r="L34" s="65"/>
      <c r="M34" s="65"/>
      <c r="N34" s="40">
        <f t="shared" si="5"/>
        <v>9.6419999999999959</v>
      </c>
    </row>
    <row r="35" spans="1:15" x14ac:dyDescent="0.25">
      <c r="A35" s="20"/>
      <c r="B35" s="4" t="s">
        <v>16</v>
      </c>
      <c r="C35" s="5">
        <v>55.86</v>
      </c>
      <c r="D35" s="5">
        <v>48.21</v>
      </c>
      <c r="E35" s="6">
        <f t="shared" si="6"/>
        <v>0.86305048335123524</v>
      </c>
      <c r="F35" s="5">
        <v>1620</v>
      </c>
      <c r="G35" s="4">
        <f t="shared" si="3"/>
        <v>90493.2</v>
      </c>
      <c r="H35" s="56">
        <f>SUM(G35/100*H4)</f>
        <v>4524.66</v>
      </c>
      <c r="I35" s="56"/>
      <c r="J35" s="7">
        <f t="shared" si="4"/>
        <v>377.05500000000001</v>
      </c>
      <c r="K35" s="65">
        <f>SUM(D35*L3)</f>
        <v>57.851999999999997</v>
      </c>
      <c r="L35" s="65"/>
      <c r="M35" s="65"/>
      <c r="N35" s="40">
        <f t="shared" si="5"/>
        <v>9.6419999999999959</v>
      </c>
    </row>
    <row r="36" spans="1:15" x14ac:dyDescent="0.25">
      <c r="A36" s="20"/>
      <c r="B36" s="4" t="s">
        <v>16</v>
      </c>
      <c r="C36" s="5">
        <v>55.86</v>
      </c>
      <c r="D36" s="5">
        <v>48.21</v>
      </c>
      <c r="E36" s="6">
        <f t="shared" si="6"/>
        <v>0.86305048335123524</v>
      </c>
      <c r="F36" s="5">
        <v>1620</v>
      </c>
      <c r="G36" s="4">
        <f t="shared" si="3"/>
        <v>90493.2</v>
      </c>
      <c r="H36" s="56">
        <f>SUM(G36/100*H4)</f>
        <v>4524.66</v>
      </c>
      <c r="I36" s="56"/>
      <c r="J36" s="7">
        <f t="shared" si="4"/>
        <v>377.05500000000001</v>
      </c>
      <c r="K36" s="65">
        <f>SUM(D36*L3)</f>
        <v>57.851999999999997</v>
      </c>
      <c r="L36" s="65"/>
      <c r="M36" s="65"/>
      <c r="N36" s="40">
        <f t="shared" si="5"/>
        <v>9.6419999999999959</v>
      </c>
    </row>
    <row r="37" spans="1:15" ht="15.75" thickBot="1" x14ac:dyDescent="0.3">
      <c r="A37" s="20"/>
      <c r="B37" s="4" t="s">
        <v>16</v>
      </c>
      <c r="C37" s="5">
        <v>55.86</v>
      </c>
      <c r="D37" s="5">
        <v>48.21</v>
      </c>
      <c r="E37" s="6">
        <f t="shared" si="6"/>
        <v>0.86305048335123524</v>
      </c>
      <c r="F37" s="5">
        <v>1620</v>
      </c>
      <c r="G37" s="4">
        <f t="shared" si="3"/>
        <v>90493.2</v>
      </c>
      <c r="H37" s="56">
        <f>SUM(G37/100*H4)</f>
        <v>4524.66</v>
      </c>
      <c r="I37" s="56"/>
      <c r="J37" s="7">
        <f t="shared" si="4"/>
        <v>377.05500000000001</v>
      </c>
      <c r="K37" s="65">
        <f>SUM(D37*L3)</f>
        <v>57.851999999999997</v>
      </c>
      <c r="L37" s="65"/>
      <c r="M37" s="65"/>
      <c r="N37" s="40">
        <f t="shared" si="5"/>
        <v>9.6419999999999959</v>
      </c>
      <c r="O37" s="34" t="s">
        <v>26</v>
      </c>
    </row>
    <row r="38" spans="1:15" ht="15.75" thickBot="1" x14ac:dyDescent="0.3">
      <c r="A38" s="20"/>
      <c r="B38" s="4" t="s">
        <v>16</v>
      </c>
      <c r="C38" s="5">
        <v>55.86</v>
      </c>
      <c r="D38" s="5">
        <v>48.21</v>
      </c>
      <c r="E38" s="6">
        <f t="shared" si="6"/>
        <v>0.86305048335123524</v>
      </c>
      <c r="F38" s="5">
        <v>1620</v>
      </c>
      <c r="G38" s="4">
        <f t="shared" si="3"/>
        <v>90493.2</v>
      </c>
      <c r="H38" s="56">
        <f>SUM(G38/100*H4)</f>
        <v>4524.66</v>
      </c>
      <c r="I38" s="56"/>
      <c r="J38" s="7">
        <f t="shared" si="4"/>
        <v>377.05500000000001</v>
      </c>
      <c r="K38" s="65">
        <f>SUM(D38*L3)</f>
        <v>57.851999999999997</v>
      </c>
      <c r="L38" s="65"/>
      <c r="M38" s="65"/>
      <c r="N38" s="40">
        <f t="shared" si="5"/>
        <v>9.6419999999999959</v>
      </c>
      <c r="O38" s="35">
        <f>SUM(N6:N38)*12</f>
        <v>3636.1439999999984</v>
      </c>
    </row>
    <row r="39" spans="1:15" x14ac:dyDescent="0.25">
      <c r="C39" s="3">
        <f>SUM(C15:C38)</f>
        <v>1340.6399999999996</v>
      </c>
      <c r="D39" s="3">
        <f>SUM(D15:D38)</f>
        <v>1157.0400000000004</v>
      </c>
    </row>
  </sheetData>
  <mergeCells count="75">
    <mergeCell ref="K38:M38"/>
    <mergeCell ref="A1:N1"/>
    <mergeCell ref="K33:M33"/>
    <mergeCell ref="K34:M34"/>
    <mergeCell ref="K35:M35"/>
    <mergeCell ref="K36:M36"/>
    <mergeCell ref="K37:M37"/>
    <mergeCell ref="K28:M28"/>
    <mergeCell ref="K29:M29"/>
    <mergeCell ref="K30:M30"/>
    <mergeCell ref="K31:M31"/>
    <mergeCell ref="K32:M32"/>
    <mergeCell ref="K23:M23"/>
    <mergeCell ref="K24:M24"/>
    <mergeCell ref="K25:M25"/>
    <mergeCell ref="K26:M26"/>
    <mergeCell ref="K27:M27"/>
    <mergeCell ref="K18:M18"/>
    <mergeCell ref="K19:M19"/>
    <mergeCell ref="K20:M20"/>
    <mergeCell ref="K21:M21"/>
    <mergeCell ref="K22:M22"/>
    <mergeCell ref="K13:M13"/>
    <mergeCell ref="K14:M14"/>
    <mergeCell ref="K15:M15"/>
    <mergeCell ref="K16:M16"/>
    <mergeCell ref="K17:M17"/>
    <mergeCell ref="K8:M8"/>
    <mergeCell ref="K9:M9"/>
    <mergeCell ref="K10:M10"/>
    <mergeCell ref="K11:M11"/>
    <mergeCell ref="K12:M12"/>
    <mergeCell ref="K3:K4"/>
    <mergeCell ref="N3:N4"/>
    <mergeCell ref="K5:M5"/>
    <mergeCell ref="K6:M6"/>
    <mergeCell ref="K7:M7"/>
    <mergeCell ref="H35:I35"/>
    <mergeCell ref="H36:I36"/>
    <mergeCell ref="H37:I37"/>
    <mergeCell ref="H38:I38"/>
    <mergeCell ref="J3:J4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6:I6"/>
    <mergeCell ref="H7:I7"/>
    <mergeCell ref="H11:I11"/>
    <mergeCell ref="H10:I10"/>
    <mergeCell ref="H12:I12"/>
    <mergeCell ref="F3:F4"/>
    <mergeCell ref="G3:G4"/>
    <mergeCell ref="H3:I3"/>
    <mergeCell ref="A3:A4"/>
    <mergeCell ref="B3:B4"/>
    <mergeCell ref="D3:D4"/>
    <mergeCell ref="C3:C4"/>
    <mergeCell ref="E3:E4"/>
  </mergeCells>
  <pageMargins left="0.70866141732283472" right="0.70866141732283472" top="0.35433070866141736" bottom="0.3543307086614173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4B04-5168-496D-9623-E9D7E5BE26C1}">
  <dimension ref="A1:W23"/>
  <sheetViews>
    <sheetView workbookViewId="0">
      <selection activeCell="O3" sqref="O3:O4"/>
    </sheetView>
  </sheetViews>
  <sheetFormatPr defaultRowHeight="15" x14ac:dyDescent="0.25"/>
  <cols>
    <col min="1" max="1" width="13.7109375" customWidth="1"/>
    <col min="2" max="2" width="12" customWidth="1"/>
    <col min="3" max="3" width="14.5703125" customWidth="1"/>
    <col min="4" max="4" width="16.28515625" customWidth="1"/>
    <col min="6" max="6" width="18.28515625" customWidth="1"/>
    <col min="7" max="7" width="12.5703125" customWidth="1"/>
    <col min="8" max="8" width="8.5703125" customWidth="1"/>
    <col min="9" max="9" width="9.5703125" customWidth="1"/>
    <col min="10" max="10" width="15" customWidth="1"/>
    <col min="11" max="11" width="5.28515625" customWidth="1"/>
    <col min="12" max="12" width="13.7109375" customWidth="1"/>
    <col min="13" max="13" width="11.7109375" bestFit="1" customWidth="1"/>
    <col min="14" max="14" width="17.28515625" customWidth="1"/>
    <col min="15" max="15" width="4.85546875" customWidth="1"/>
    <col min="16" max="16" width="3.140625" customWidth="1"/>
    <col min="18" max="18" width="14.140625" customWidth="1"/>
  </cols>
  <sheetData>
    <row r="1" spans="1:23" x14ac:dyDescent="0.25">
      <c r="A1" s="66" t="s">
        <v>12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3"/>
    </row>
    <row r="2" spans="1:23" ht="15.75" thickBot="1" x14ac:dyDescent="0.3"/>
    <row r="3" spans="1:23" ht="28.5" customHeight="1" thickBot="1" x14ac:dyDescent="0.3">
      <c r="A3" s="52" t="s">
        <v>0</v>
      </c>
      <c r="B3" s="52" t="s">
        <v>13</v>
      </c>
      <c r="C3" s="54" t="s">
        <v>8</v>
      </c>
      <c r="D3" s="54" t="s">
        <v>39</v>
      </c>
      <c r="E3" s="52" t="s">
        <v>7</v>
      </c>
      <c r="F3" s="76" t="s">
        <v>36</v>
      </c>
      <c r="G3" s="78" t="s">
        <v>17</v>
      </c>
      <c r="H3" s="78" t="s">
        <v>19</v>
      </c>
      <c r="I3" s="78" t="s">
        <v>18</v>
      </c>
      <c r="J3" s="71" t="s">
        <v>20</v>
      </c>
      <c r="K3" s="71" t="s">
        <v>21</v>
      </c>
      <c r="L3" s="73"/>
      <c r="M3" s="54" t="s">
        <v>40</v>
      </c>
      <c r="N3" s="57" t="s">
        <v>25</v>
      </c>
      <c r="O3" s="45">
        <v>1.2</v>
      </c>
      <c r="P3" s="32"/>
      <c r="Q3" s="59" t="s">
        <v>23</v>
      </c>
    </row>
    <row r="4" spans="1:23" ht="18.75" customHeight="1" thickBot="1" x14ac:dyDescent="0.3">
      <c r="A4" s="53"/>
      <c r="B4" s="53"/>
      <c r="C4" s="55"/>
      <c r="D4" s="55"/>
      <c r="E4" s="53"/>
      <c r="F4" s="77"/>
      <c r="G4" s="79"/>
      <c r="H4" s="79"/>
      <c r="I4" s="79"/>
      <c r="J4" s="72"/>
      <c r="K4" s="45">
        <v>5</v>
      </c>
      <c r="L4" s="30" t="s">
        <v>22</v>
      </c>
      <c r="M4" s="55"/>
      <c r="N4" s="58"/>
      <c r="O4" s="46">
        <f>SUM((O3-1)*100)</f>
        <v>19.999999999999996</v>
      </c>
      <c r="P4" s="33" t="s">
        <v>24</v>
      </c>
      <c r="Q4" s="60"/>
    </row>
    <row r="5" spans="1:23" x14ac:dyDescent="0.25">
      <c r="A5" s="8" t="s">
        <v>2</v>
      </c>
      <c r="B5" s="8" t="s">
        <v>15</v>
      </c>
      <c r="C5" s="9">
        <v>14.4</v>
      </c>
      <c r="D5" s="10">
        <v>21.93</v>
      </c>
      <c r="E5" s="10">
        <v>1.52291666666</v>
      </c>
      <c r="F5" s="11">
        <v>167462.98000000001</v>
      </c>
      <c r="G5" s="16">
        <f>SUM(F5/C23)</f>
        <v>428.29406649616379</v>
      </c>
      <c r="H5" s="16">
        <v>63.6</v>
      </c>
      <c r="I5" s="24">
        <f>SUM(H5/2)/100+1</f>
        <v>1.3180000000000001</v>
      </c>
      <c r="J5" s="25">
        <f>SUM(G5*I5*C5)</f>
        <v>8128.6787468439916</v>
      </c>
      <c r="K5" s="25"/>
      <c r="L5" s="11">
        <f>SUM(J5/100*K4)</f>
        <v>406.43393734219956</v>
      </c>
      <c r="M5" s="11">
        <f>SUM(L5/12)</f>
        <v>33.869494778516632</v>
      </c>
      <c r="N5" s="74">
        <f>SUM(D5*O3)</f>
        <v>26.315999999999999</v>
      </c>
      <c r="O5" s="75"/>
      <c r="P5" s="75"/>
      <c r="Q5" s="21">
        <f>SUM(N5-D5)</f>
        <v>4.3859999999999992</v>
      </c>
      <c r="V5" s="2"/>
      <c r="W5" s="2"/>
    </row>
    <row r="6" spans="1:23" x14ac:dyDescent="0.25">
      <c r="A6" s="4"/>
      <c r="B6" s="4" t="s">
        <v>16</v>
      </c>
      <c r="C6" s="5">
        <v>27.65</v>
      </c>
      <c r="D6" s="6">
        <v>42.11</v>
      </c>
      <c r="E6" s="6">
        <v>1.52291666666</v>
      </c>
      <c r="F6" s="7"/>
      <c r="G6" s="19"/>
      <c r="H6" s="19"/>
      <c r="I6" s="19"/>
      <c r="J6" s="26">
        <f>SUM(G5*I5*C6)</f>
        <v>15608.192177099747</v>
      </c>
      <c r="K6" s="26"/>
      <c r="L6" s="14">
        <f>SUM(J6/100*K4)</f>
        <v>780.40960885498737</v>
      </c>
      <c r="M6" s="7">
        <f>SUM(L6/12)</f>
        <v>65.034134071248943</v>
      </c>
      <c r="N6" s="65">
        <f>SUM(D6*O3)</f>
        <v>50.531999999999996</v>
      </c>
      <c r="O6" s="65"/>
      <c r="P6" s="65"/>
      <c r="Q6" s="22">
        <f>SUM(N6-D6)</f>
        <v>8.421999999999997</v>
      </c>
      <c r="V6" s="2"/>
      <c r="W6" s="2"/>
    </row>
    <row r="7" spans="1:23" x14ac:dyDescent="0.25">
      <c r="A7" s="4"/>
      <c r="B7" s="4" t="s">
        <v>16</v>
      </c>
      <c r="C7" s="5">
        <v>24.25</v>
      </c>
      <c r="D7" s="6">
        <v>36.93</v>
      </c>
      <c r="E7" s="6">
        <v>1.52291666666</v>
      </c>
      <c r="F7" s="7"/>
      <c r="G7" s="19"/>
      <c r="H7" s="19"/>
      <c r="I7" s="19"/>
      <c r="J7" s="27">
        <f>SUM(G5*I5*C7)</f>
        <v>13688.920806317139</v>
      </c>
      <c r="K7" s="26"/>
      <c r="L7" s="14">
        <f>SUM(J7/100*K4)</f>
        <v>684.44604031585698</v>
      </c>
      <c r="M7" s="7">
        <f t="shared" ref="M7:M22" si="0">SUM(L7/12)</f>
        <v>57.037170026321412</v>
      </c>
      <c r="N7" s="65">
        <f>SUM(D7*O3)</f>
        <v>44.315999999999995</v>
      </c>
      <c r="O7" s="65"/>
      <c r="P7" s="65"/>
      <c r="Q7" s="22">
        <f t="shared" ref="Q7:Q22" si="1">SUM(N7-D7)</f>
        <v>7.3859999999999957</v>
      </c>
      <c r="V7" s="2"/>
      <c r="W7" s="2"/>
    </row>
    <row r="8" spans="1:23" x14ac:dyDescent="0.25">
      <c r="A8" s="4"/>
      <c r="B8" s="4" t="s">
        <v>16</v>
      </c>
      <c r="C8" s="5">
        <v>27.65</v>
      </c>
      <c r="D8" s="6">
        <v>42.11</v>
      </c>
      <c r="E8" s="6">
        <v>1.52291666666</v>
      </c>
      <c r="F8" s="7"/>
      <c r="G8" s="19"/>
      <c r="H8" s="19"/>
      <c r="I8" s="19"/>
      <c r="J8" s="26">
        <f>SUM(G5*I5*C8)</f>
        <v>15608.192177099747</v>
      </c>
      <c r="K8" s="26"/>
      <c r="L8" s="14">
        <f>SUM(J8/100*K4)</f>
        <v>780.40960885498737</v>
      </c>
      <c r="M8" s="7">
        <f t="shared" si="0"/>
        <v>65.034134071248943</v>
      </c>
      <c r="N8" s="65">
        <f>SUM(D8*O3)</f>
        <v>50.531999999999996</v>
      </c>
      <c r="O8" s="65"/>
      <c r="P8" s="65"/>
      <c r="Q8" s="22">
        <f t="shared" si="1"/>
        <v>8.421999999999997</v>
      </c>
      <c r="V8" s="2"/>
      <c r="W8" s="2"/>
    </row>
    <row r="9" spans="1:23" x14ac:dyDescent="0.25">
      <c r="A9" s="4"/>
      <c r="B9" s="4" t="s">
        <v>16</v>
      </c>
      <c r="C9" s="5">
        <v>27.65</v>
      </c>
      <c r="D9" s="6">
        <v>42.11</v>
      </c>
      <c r="E9" s="6">
        <v>1.52291666666</v>
      </c>
      <c r="F9" s="7"/>
      <c r="G9" s="19"/>
      <c r="H9" s="19"/>
      <c r="I9" s="19"/>
      <c r="J9" s="27">
        <f>SUM(G5*I5*C9)</f>
        <v>15608.192177099747</v>
      </c>
      <c r="K9" s="27"/>
      <c r="L9" s="14">
        <f>SUM(J9/100*K4)</f>
        <v>780.40960885498737</v>
      </c>
      <c r="M9" s="7">
        <f t="shared" si="0"/>
        <v>65.034134071248943</v>
      </c>
      <c r="N9" s="65">
        <f>SUM(D9*O3)</f>
        <v>50.531999999999996</v>
      </c>
      <c r="O9" s="65"/>
      <c r="P9" s="65"/>
      <c r="Q9" s="22">
        <f t="shared" si="1"/>
        <v>8.421999999999997</v>
      </c>
      <c r="V9" s="2"/>
      <c r="W9" s="2"/>
    </row>
    <row r="10" spans="1:23" x14ac:dyDescent="0.25">
      <c r="A10" s="12"/>
      <c r="B10" s="4" t="s">
        <v>15</v>
      </c>
      <c r="C10" s="5">
        <v>14.4</v>
      </c>
      <c r="D10" s="6">
        <v>21.93</v>
      </c>
      <c r="E10" s="6">
        <v>1.52291666666</v>
      </c>
      <c r="F10" s="7"/>
      <c r="G10" s="19"/>
      <c r="H10" s="19"/>
      <c r="I10" s="19"/>
      <c r="J10" s="27">
        <f>SUM(G5*I5*C10)</f>
        <v>8128.6787468439916</v>
      </c>
      <c r="K10" s="27"/>
      <c r="L10" s="14">
        <f>SUM(J10/100*K4)</f>
        <v>406.43393734219956</v>
      </c>
      <c r="M10" s="7">
        <f t="shared" si="0"/>
        <v>33.869494778516632</v>
      </c>
      <c r="N10" s="65">
        <f>SUM(D10*O3)</f>
        <v>26.315999999999999</v>
      </c>
      <c r="O10" s="65"/>
      <c r="P10" s="65"/>
      <c r="Q10" s="22">
        <f t="shared" si="1"/>
        <v>4.3859999999999992</v>
      </c>
      <c r="V10" s="2"/>
      <c r="W10" s="2"/>
    </row>
    <row r="11" spans="1:23" x14ac:dyDescent="0.25">
      <c r="A11" s="4" t="s">
        <v>3</v>
      </c>
      <c r="B11" s="4" t="s">
        <v>15</v>
      </c>
      <c r="C11" s="5">
        <v>17.8</v>
      </c>
      <c r="D11" s="6">
        <v>27.11</v>
      </c>
      <c r="E11" s="6">
        <v>1.52291666666</v>
      </c>
      <c r="F11" s="7"/>
      <c r="G11" s="19"/>
      <c r="H11" s="19"/>
      <c r="I11" s="19"/>
      <c r="J11" s="27">
        <f>SUM(G5*I5*C11)</f>
        <v>10047.950117626602</v>
      </c>
      <c r="K11" s="27"/>
      <c r="L11" s="14">
        <f>SUM(J11/100*K4)</f>
        <v>502.39750588133012</v>
      </c>
      <c r="M11" s="7">
        <f t="shared" si="0"/>
        <v>41.866458823444177</v>
      </c>
      <c r="N11" s="65">
        <f>SUM(D11*O3)</f>
        <v>32.531999999999996</v>
      </c>
      <c r="O11" s="65"/>
      <c r="P11" s="65"/>
      <c r="Q11" s="22">
        <f t="shared" si="1"/>
        <v>5.421999999999997</v>
      </c>
      <c r="V11" s="2"/>
      <c r="W11" s="2"/>
    </row>
    <row r="12" spans="1:23" x14ac:dyDescent="0.25">
      <c r="A12" s="4"/>
      <c r="B12" s="4" t="s">
        <v>16</v>
      </c>
      <c r="C12" s="5">
        <v>24.25</v>
      </c>
      <c r="D12" s="6">
        <v>36.93</v>
      </c>
      <c r="E12" s="6">
        <v>1.52291666666</v>
      </c>
      <c r="F12" s="7"/>
      <c r="G12" s="19"/>
      <c r="H12" s="19"/>
      <c r="I12" s="19"/>
      <c r="J12" s="27">
        <f>SUM(G5*I5*C12)</f>
        <v>13688.920806317139</v>
      </c>
      <c r="K12" s="27"/>
      <c r="L12" s="14">
        <f>SUM(J12/100*K4)</f>
        <v>684.44604031585698</v>
      </c>
      <c r="M12" s="7">
        <f t="shared" si="0"/>
        <v>57.037170026321412</v>
      </c>
      <c r="N12" s="65">
        <f>SUM(D12*O3)</f>
        <v>44.315999999999995</v>
      </c>
      <c r="O12" s="65"/>
      <c r="P12" s="65"/>
      <c r="Q12" s="22">
        <f t="shared" si="1"/>
        <v>7.3859999999999957</v>
      </c>
      <c r="V12" s="2"/>
      <c r="W12" s="2"/>
    </row>
    <row r="13" spans="1:23" x14ac:dyDescent="0.25">
      <c r="A13" s="4"/>
      <c r="B13" s="4" t="s">
        <v>16</v>
      </c>
      <c r="C13" s="5">
        <v>24.25</v>
      </c>
      <c r="D13" s="6">
        <v>36.93</v>
      </c>
      <c r="E13" s="6">
        <v>1.52291666666</v>
      </c>
      <c r="F13" s="7"/>
      <c r="G13" s="19"/>
      <c r="H13" s="19"/>
      <c r="I13" s="19"/>
      <c r="J13" s="27">
        <f>SUM(G5*I5*C13)</f>
        <v>13688.920806317139</v>
      </c>
      <c r="K13" s="27"/>
      <c r="L13" s="14">
        <f>SUM(J13/100*K4)</f>
        <v>684.44604031585698</v>
      </c>
      <c r="M13" s="7">
        <f t="shared" si="0"/>
        <v>57.037170026321412</v>
      </c>
      <c r="N13" s="65">
        <f>SUM(D13*O3)</f>
        <v>44.315999999999995</v>
      </c>
      <c r="O13" s="65"/>
      <c r="P13" s="65"/>
      <c r="Q13" s="22">
        <f t="shared" si="1"/>
        <v>7.3859999999999957</v>
      </c>
      <c r="V13" s="2"/>
      <c r="W13" s="2"/>
    </row>
    <row r="14" spans="1:23" x14ac:dyDescent="0.25">
      <c r="A14" s="4"/>
      <c r="B14" s="4" t="s">
        <v>16</v>
      </c>
      <c r="C14" s="5">
        <v>24.25</v>
      </c>
      <c r="D14" s="6">
        <v>36.93</v>
      </c>
      <c r="E14" s="6">
        <v>1.52291666666</v>
      </c>
      <c r="F14" s="7"/>
      <c r="G14" s="19"/>
      <c r="H14" s="19"/>
      <c r="I14" s="19"/>
      <c r="J14" s="27">
        <f>SUM(G5*I5*C14)</f>
        <v>13688.920806317139</v>
      </c>
      <c r="K14" s="27"/>
      <c r="L14" s="14">
        <f>SUM(J14/100*K4)</f>
        <v>684.44604031585698</v>
      </c>
      <c r="M14" s="7">
        <f t="shared" si="0"/>
        <v>57.037170026321412</v>
      </c>
      <c r="N14" s="65">
        <f>SUM(D14*O3)</f>
        <v>44.315999999999995</v>
      </c>
      <c r="O14" s="65"/>
      <c r="P14" s="65"/>
      <c r="Q14" s="22">
        <f t="shared" si="1"/>
        <v>7.3859999999999957</v>
      </c>
      <c r="V14" s="2"/>
      <c r="W14" s="2"/>
    </row>
    <row r="15" spans="1:23" x14ac:dyDescent="0.25">
      <c r="A15" s="4"/>
      <c r="B15" s="4" t="s">
        <v>16</v>
      </c>
      <c r="C15" s="5">
        <v>24.25</v>
      </c>
      <c r="D15" s="6">
        <v>36.93</v>
      </c>
      <c r="E15" s="6">
        <v>1.52291666666</v>
      </c>
      <c r="F15" s="7"/>
      <c r="G15" s="19"/>
      <c r="H15" s="19"/>
      <c r="I15" s="19"/>
      <c r="J15" s="27">
        <f>SUM(G5*I5*C15)</f>
        <v>13688.920806317139</v>
      </c>
      <c r="K15" s="27"/>
      <c r="L15" s="14">
        <f>SUM(J15/100*K4)</f>
        <v>684.44604031585698</v>
      </c>
      <c r="M15" s="7">
        <f t="shared" si="0"/>
        <v>57.037170026321412</v>
      </c>
      <c r="N15" s="65">
        <f>SUM(D15*O3)</f>
        <v>44.315999999999995</v>
      </c>
      <c r="O15" s="65"/>
      <c r="P15" s="65"/>
      <c r="Q15" s="22">
        <f t="shared" si="1"/>
        <v>7.3859999999999957</v>
      </c>
      <c r="V15" s="2"/>
      <c r="W15" s="2"/>
    </row>
    <row r="16" spans="1:23" x14ac:dyDescent="0.25">
      <c r="A16" s="4"/>
      <c r="B16" s="4" t="s">
        <v>15</v>
      </c>
      <c r="C16" s="5">
        <v>14.4</v>
      </c>
      <c r="D16" s="6">
        <v>21.93</v>
      </c>
      <c r="E16" s="6">
        <v>1.52291666666</v>
      </c>
      <c r="F16" s="7"/>
      <c r="G16" s="19"/>
      <c r="H16" s="19"/>
      <c r="I16" s="19"/>
      <c r="J16" s="27">
        <f>SUM(G5*I5*C16)</f>
        <v>8128.6787468439916</v>
      </c>
      <c r="K16" s="27"/>
      <c r="L16" s="14">
        <f>SUM(J16/100*K4)</f>
        <v>406.43393734219956</v>
      </c>
      <c r="M16" s="7">
        <f t="shared" si="0"/>
        <v>33.869494778516632</v>
      </c>
      <c r="N16" s="65">
        <f>SUM(D16*O3)</f>
        <v>26.315999999999999</v>
      </c>
      <c r="O16" s="65"/>
      <c r="P16" s="65"/>
      <c r="Q16" s="22">
        <f t="shared" si="1"/>
        <v>4.3859999999999992</v>
      </c>
      <c r="V16" s="2"/>
      <c r="W16" s="2"/>
    </row>
    <row r="17" spans="1:23" x14ac:dyDescent="0.25">
      <c r="A17" s="4" t="s">
        <v>4</v>
      </c>
      <c r="B17" s="4" t="s">
        <v>15</v>
      </c>
      <c r="C17" s="5">
        <v>14.4</v>
      </c>
      <c r="D17" s="6">
        <v>21.93</v>
      </c>
      <c r="E17" s="6">
        <v>1.52291666666</v>
      </c>
      <c r="F17" s="7"/>
      <c r="G17" s="19"/>
      <c r="H17" s="19"/>
      <c r="I17" s="19"/>
      <c r="J17" s="27">
        <f>SUM(G5*I5*C17)</f>
        <v>8128.6787468439916</v>
      </c>
      <c r="K17" s="27"/>
      <c r="L17" s="14">
        <f>SUM(J17/100*K4)</f>
        <v>406.43393734219956</v>
      </c>
      <c r="M17" s="7">
        <f t="shared" si="0"/>
        <v>33.869494778516632</v>
      </c>
      <c r="N17" s="65">
        <f>SUM(D17*O3)</f>
        <v>26.315999999999999</v>
      </c>
      <c r="O17" s="65"/>
      <c r="P17" s="65"/>
      <c r="Q17" s="22">
        <f t="shared" si="1"/>
        <v>4.3859999999999992</v>
      </c>
      <c r="V17" s="2"/>
      <c r="W17" s="2"/>
    </row>
    <row r="18" spans="1:23" x14ac:dyDescent="0.25">
      <c r="A18" s="4"/>
      <c r="B18" s="4" t="s">
        <v>16</v>
      </c>
      <c r="C18" s="5">
        <v>24.25</v>
      </c>
      <c r="D18" s="6">
        <v>36.93</v>
      </c>
      <c r="E18" s="6">
        <v>1.52291666666</v>
      </c>
      <c r="F18" s="7"/>
      <c r="G18" s="19"/>
      <c r="H18" s="19"/>
      <c r="I18" s="19"/>
      <c r="J18" s="27">
        <f>SUM(G5*I5*C18)</f>
        <v>13688.920806317139</v>
      </c>
      <c r="K18" s="27"/>
      <c r="L18" s="14">
        <f>SUM(J18/100*K4)</f>
        <v>684.44604031585698</v>
      </c>
      <c r="M18" s="7">
        <f t="shared" si="0"/>
        <v>57.037170026321412</v>
      </c>
      <c r="N18" s="65">
        <f>SUM(D18*O3)</f>
        <v>44.315999999999995</v>
      </c>
      <c r="O18" s="65"/>
      <c r="P18" s="65"/>
      <c r="Q18" s="22">
        <f t="shared" si="1"/>
        <v>7.3859999999999957</v>
      </c>
      <c r="V18" s="2"/>
      <c r="W18" s="2"/>
    </row>
    <row r="19" spans="1:23" x14ac:dyDescent="0.25">
      <c r="A19" s="4"/>
      <c r="B19" s="4" t="s">
        <v>16</v>
      </c>
      <c r="C19" s="5">
        <v>24.25</v>
      </c>
      <c r="D19" s="6">
        <v>36.93</v>
      </c>
      <c r="E19" s="6">
        <v>1.52291666666</v>
      </c>
      <c r="F19" s="7"/>
      <c r="G19" s="19"/>
      <c r="H19" s="19"/>
      <c r="I19" s="19"/>
      <c r="J19" s="27">
        <f>SUM(G5*I5*C19)</f>
        <v>13688.920806317139</v>
      </c>
      <c r="K19" s="27"/>
      <c r="L19" s="14">
        <f>SUM(J19/100*K4)</f>
        <v>684.44604031585698</v>
      </c>
      <c r="M19" s="7">
        <f t="shared" si="0"/>
        <v>57.037170026321412</v>
      </c>
      <c r="N19" s="65">
        <f>SUM(D19*O3)</f>
        <v>44.315999999999995</v>
      </c>
      <c r="O19" s="65"/>
      <c r="P19" s="65"/>
      <c r="Q19" s="22">
        <f t="shared" si="1"/>
        <v>7.3859999999999957</v>
      </c>
      <c r="V19" s="2"/>
      <c r="W19" s="2"/>
    </row>
    <row r="20" spans="1:23" x14ac:dyDescent="0.25">
      <c r="A20" s="4"/>
      <c r="B20" s="4" t="s">
        <v>16</v>
      </c>
      <c r="C20" s="5">
        <v>24.25</v>
      </c>
      <c r="D20" s="6">
        <v>36.93</v>
      </c>
      <c r="E20" s="6">
        <v>1.52291666666</v>
      </c>
      <c r="F20" s="7"/>
      <c r="G20" s="19"/>
      <c r="H20" s="19"/>
      <c r="I20" s="19"/>
      <c r="J20" s="27">
        <f>SUM(G5*I5*C20)</f>
        <v>13688.920806317139</v>
      </c>
      <c r="K20" s="27"/>
      <c r="L20" s="14">
        <f>SUM(J20/100*K4)</f>
        <v>684.44604031585698</v>
      </c>
      <c r="M20" s="7">
        <f t="shared" si="0"/>
        <v>57.037170026321412</v>
      </c>
      <c r="N20" s="65">
        <f>SUM(D20*O3)</f>
        <v>44.315999999999995</v>
      </c>
      <c r="O20" s="65"/>
      <c r="P20" s="65"/>
      <c r="Q20" s="22">
        <f t="shared" si="1"/>
        <v>7.3859999999999957</v>
      </c>
      <c r="V20" s="2"/>
      <c r="W20" s="2"/>
    </row>
    <row r="21" spans="1:23" x14ac:dyDescent="0.25">
      <c r="A21" s="4"/>
      <c r="B21" s="4" t="s">
        <v>16</v>
      </c>
      <c r="C21" s="5">
        <v>24.25</v>
      </c>
      <c r="D21" s="6">
        <v>36.93</v>
      </c>
      <c r="E21" s="6">
        <v>1.52291666666</v>
      </c>
      <c r="F21" s="7"/>
      <c r="G21" s="19"/>
      <c r="H21" s="19"/>
      <c r="I21" s="19"/>
      <c r="J21" s="27">
        <f>SUM(G5*I5*C21)</f>
        <v>13688.920806317139</v>
      </c>
      <c r="K21" s="27"/>
      <c r="L21" s="14">
        <f>SUM(J21/100*K4)</f>
        <v>684.44604031585698</v>
      </c>
      <c r="M21" s="7">
        <f t="shared" si="0"/>
        <v>57.037170026321412</v>
      </c>
      <c r="N21" s="65">
        <f>SUM(D21*O3)</f>
        <v>44.315999999999995</v>
      </c>
      <c r="O21" s="65"/>
      <c r="P21" s="65"/>
      <c r="Q21" s="22">
        <f t="shared" si="1"/>
        <v>7.3859999999999957</v>
      </c>
      <c r="V21" s="2"/>
      <c r="W21" s="2"/>
    </row>
    <row r="22" spans="1:23" ht="15.75" thickBot="1" x14ac:dyDescent="0.3">
      <c r="A22" s="4"/>
      <c r="B22" s="4" t="s">
        <v>15</v>
      </c>
      <c r="C22" s="5">
        <v>14.4</v>
      </c>
      <c r="D22" s="6">
        <v>21.93</v>
      </c>
      <c r="E22" s="6">
        <v>1.52291666666</v>
      </c>
      <c r="F22" s="7"/>
      <c r="G22" s="19"/>
      <c r="H22" s="19"/>
      <c r="I22" s="19"/>
      <c r="J22" s="27">
        <f>SUM(G5*I5*C22)</f>
        <v>8128.6787468439916</v>
      </c>
      <c r="K22" s="27"/>
      <c r="L22" s="14">
        <f>SUM(J22/100*K4)</f>
        <v>406.43393734219956</v>
      </c>
      <c r="M22" s="7">
        <f t="shared" si="0"/>
        <v>33.869494778516632</v>
      </c>
      <c r="N22" s="65">
        <f>SUM(D22*O3)</f>
        <v>26.315999999999999</v>
      </c>
      <c r="O22" s="65"/>
      <c r="P22" s="65"/>
      <c r="Q22" s="22">
        <f t="shared" si="1"/>
        <v>4.3859999999999992</v>
      </c>
      <c r="R22" s="34" t="s">
        <v>26</v>
      </c>
      <c r="V22" s="2"/>
      <c r="W22" s="2"/>
    </row>
    <row r="23" spans="1:23" ht="15.75" thickBot="1" x14ac:dyDescent="0.3">
      <c r="A23" s="4"/>
      <c r="B23" s="4"/>
      <c r="C23" s="29">
        <f>SUM(C5:C22)</f>
        <v>390.99999999999994</v>
      </c>
      <c r="D23" s="29">
        <f>SUM(E23*C23)</f>
        <v>595.46041666405995</v>
      </c>
      <c r="E23" s="23">
        <v>1.52291666666</v>
      </c>
      <c r="F23" s="7"/>
      <c r="G23" s="19"/>
      <c r="H23" s="19"/>
      <c r="I23" s="19"/>
      <c r="J23" s="28">
        <f>SUM(J5:J22)</f>
        <v>220716.20764000004</v>
      </c>
      <c r="K23" s="28"/>
      <c r="L23" s="29">
        <f>SUM(L5:L22)</f>
        <v>11035.810382000005</v>
      </c>
      <c r="M23" s="29">
        <f>SUM(M5:M22)</f>
        <v>919.65086516666668</v>
      </c>
      <c r="N23" s="69">
        <f>SUM(N5:P22)</f>
        <v>714.55199999999991</v>
      </c>
      <c r="O23" s="70"/>
      <c r="P23" s="70"/>
      <c r="Q23" s="31">
        <f>SUM(Q5:Q22)</f>
        <v>119.09199999999993</v>
      </c>
      <c r="R23" s="35">
        <f>SUM(Q23*12)</f>
        <v>1429.1039999999991</v>
      </c>
      <c r="V23" s="2"/>
      <c r="W23" s="2"/>
    </row>
  </sheetData>
  <mergeCells count="34">
    <mergeCell ref="Q3:Q4"/>
    <mergeCell ref="N5:P5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11:P11"/>
    <mergeCell ref="J3:J4"/>
    <mergeCell ref="K3:L3"/>
    <mergeCell ref="M3:M4"/>
    <mergeCell ref="N3:N4"/>
    <mergeCell ref="N6:P6"/>
    <mergeCell ref="N7:P7"/>
    <mergeCell ref="N8:P8"/>
    <mergeCell ref="N9:P9"/>
    <mergeCell ref="N10:P10"/>
    <mergeCell ref="N12:P12"/>
    <mergeCell ref="N13:P13"/>
    <mergeCell ref="N14:P14"/>
    <mergeCell ref="N15:P15"/>
    <mergeCell ref="N17:P17"/>
    <mergeCell ref="N23:P23"/>
    <mergeCell ref="N16:P16"/>
    <mergeCell ref="N19:P19"/>
    <mergeCell ref="N20:P20"/>
    <mergeCell ref="N21:P21"/>
    <mergeCell ref="N22:P22"/>
    <mergeCell ref="N18:P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3969-E998-484B-8C24-94378CB53D91}">
  <sheetPr>
    <pageSetUpPr fitToPage="1"/>
  </sheetPr>
  <dimension ref="A1:W17"/>
  <sheetViews>
    <sheetView tabSelected="1" workbookViewId="0">
      <selection activeCell="O3" sqref="O3:O4"/>
    </sheetView>
  </sheetViews>
  <sheetFormatPr defaultRowHeight="15" x14ac:dyDescent="0.25"/>
  <cols>
    <col min="1" max="1" width="13.7109375" customWidth="1"/>
    <col min="2" max="2" width="12" customWidth="1"/>
    <col min="3" max="3" width="14.5703125" customWidth="1"/>
    <col min="4" max="4" width="16.5703125" customWidth="1"/>
    <col min="6" max="6" width="18.28515625" customWidth="1"/>
    <col min="7" max="7" width="12.5703125" customWidth="1"/>
    <col min="8" max="8" width="8.5703125" customWidth="1"/>
    <col min="9" max="9" width="9.5703125" customWidth="1"/>
    <col min="10" max="10" width="15" customWidth="1"/>
    <col min="11" max="11" width="5.28515625" customWidth="1"/>
    <col min="12" max="12" width="13.7109375" customWidth="1"/>
    <col min="13" max="13" width="11.7109375" bestFit="1" customWidth="1"/>
    <col min="14" max="14" width="17.28515625" customWidth="1"/>
    <col min="15" max="15" width="4.85546875" customWidth="1"/>
    <col min="16" max="16" width="3.140625" customWidth="1"/>
    <col min="18" max="18" width="14.140625" customWidth="1"/>
  </cols>
  <sheetData>
    <row r="1" spans="1:23" x14ac:dyDescent="0.25">
      <c r="A1" s="66" t="s">
        <v>12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3"/>
    </row>
    <row r="2" spans="1:23" ht="15.75" thickBot="1" x14ac:dyDescent="0.3"/>
    <row r="3" spans="1:23" ht="28.5" customHeight="1" thickBot="1" x14ac:dyDescent="0.3">
      <c r="A3" s="52" t="s">
        <v>0</v>
      </c>
      <c r="B3" s="52" t="s">
        <v>13</v>
      </c>
      <c r="C3" s="54" t="s">
        <v>8</v>
      </c>
      <c r="D3" s="54" t="s">
        <v>39</v>
      </c>
      <c r="E3" s="52" t="s">
        <v>7</v>
      </c>
      <c r="F3" s="76" t="s">
        <v>37</v>
      </c>
      <c r="G3" s="78" t="s">
        <v>17</v>
      </c>
      <c r="H3" s="78" t="s">
        <v>19</v>
      </c>
      <c r="I3" s="78" t="s">
        <v>18</v>
      </c>
      <c r="J3" s="71" t="s">
        <v>20</v>
      </c>
      <c r="K3" s="71" t="s">
        <v>21</v>
      </c>
      <c r="L3" s="73"/>
      <c r="M3" s="54" t="s">
        <v>40</v>
      </c>
      <c r="N3" s="57" t="s">
        <v>25</v>
      </c>
      <c r="O3" s="45">
        <v>1.2</v>
      </c>
      <c r="P3" s="32"/>
      <c r="Q3" s="59" t="s">
        <v>23</v>
      </c>
    </row>
    <row r="4" spans="1:23" ht="18.75" customHeight="1" thickBot="1" x14ac:dyDescent="0.3">
      <c r="A4" s="53"/>
      <c r="B4" s="53"/>
      <c r="C4" s="55"/>
      <c r="D4" s="55"/>
      <c r="E4" s="53"/>
      <c r="F4" s="77"/>
      <c r="G4" s="79"/>
      <c r="H4" s="79"/>
      <c r="I4" s="79"/>
      <c r="J4" s="72"/>
      <c r="K4" s="45">
        <v>5</v>
      </c>
      <c r="L4" s="30" t="s">
        <v>22</v>
      </c>
      <c r="M4" s="55"/>
      <c r="N4" s="58"/>
      <c r="O4" s="46">
        <f>SUM((O3-1)*100)</f>
        <v>19.999999999999996</v>
      </c>
      <c r="P4" s="33" t="s">
        <v>24</v>
      </c>
      <c r="Q4" s="60"/>
    </row>
    <row r="5" spans="1:23" x14ac:dyDescent="0.25">
      <c r="A5" s="8" t="s">
        <v>5</v>
      </c>
      <c r="B5" s="8" t="s">
        <v>15</v>
      </c>
      <c r="C5" s="9">
        <v>17.8</v>
      </c>
      <c r="D5" s="10">
        <v>25</v>
      </c>
      <c r="E5" s="10">
        <v>1.40449438202</v>
      </c>
      <c r="F5" s="11">
        <v>142707.13</v>
      </c>
      <c r="G5" s="16">
        <f>SUM(F5/C17)</f>
        <v>488.05448016415863</v>
      </c>
      <c r="H5" s="16">
        <v>56.4</v>
      </c>
      <c r="I5" s="24">
        <f>SUM(H5/2)/100+1</f>
        <v>1.282</v>
      </c>
      <c r="J5" s="25">
        <f>SUM(G5*I5*C5)</f>
        <v>11137.208015554035</v>
      </c>
      <c r="K5" s="25"/>
      <c r="L5" s="11">
        <f>SUM(J5/100*K4)</f>
        <v>556.86040077770167</v>
      </c>
      <c r="M5" s="11">
        <f>SUM(L5/12)</f>
        <v>46.405033398141804</v>
      </c>
      <c r="N5" s="74">
        <f>SUM(D5*O3)</f>
        <v>30</v>
      </c>
      <c r="O5" s="75"/>
      <c r="P5" s="75"/>
      <c r="Q5" s="21">
        <f>SUM(N5-D5)</f>
        <v>5</v>
      </c>
      <c r="V5" s="2"/>
      <c r="W5" s="2"/>
    </row>
    <row r="6" spans="1:23" x14ac:dyDescent="0.25">
      <c r="A6" s="4"/>
      <c r="B6" s="4" t="s">
        <v>14</v>
      </c>
      <c r="C6" s="5">
        <v>27.65</v>
      </c>
      <c r="D6" s="6">
        <v>39</v>
      </c>
      <c r="E6" s="6">
        <v>1.40449438202</v>
      </c>
      <c r="F6" s="7"/>
      <c r="G6" s="19"/>
      <c r="H6" s="19"/>
      <c r="I6" s="19"/>
      <c r="J6" s="26">
        <f>SUM(G5*I5*C6)</f>
        <v>17300.21357472298</v>
      </c>
      <c r="K6" s="26"/>
      <c r="L6" s="14">
        <f>SUM(J6/100*K4)</f>
        <v>865.01067873614898</v>
      </c>
      <c r="M6" s="7">
        <f>SUM(L6/12)</f>
        <v>72.084223228012419</v>
      </c>
      <c r="N6" s="65">
        <f>SUM(D6*O3)</f>
        <v>46.8</v>
      </c>
      <c r="O6" s="65"/>
      <c r="P6" s="65"/>
      <c r="Q6" s="22">
        <f>SUM(N6-D6)</f>
        <v>7.7999999999999972</v>
      </c>
      <c r="V6" s="2"/>
      <c r="W6" s="2"/>
    </row>
    <row r="7" spans="1:23" x14ac:dyDescent="0.25">
      <c r="A7" s="4"/>
      <c r="B7" s="4" t="s">
        <v>16</v>
      </c>
      <c r="C7" s="5">
        <v>27.65</v>
      </c>
      <c r="D7" s="6">
        <v>39</v>
      </c>
      <c r="E7" s="6">
        <v>1.40449438202</v>
      </c>
      <c r="F7" s="7"/>
      <c r="G7" s="19"/>
      <c r="H7" s="19"/>
      <c r="I7" s="19"/>
      <c r="J7" s="27">
        <f>SUM(G5*I5*C7)</f>
        <v>17300.21357472298</v>
      </c>
      <c r="K7" s="26"/>
      <c r="L7" s="14">
        <f>SUM(J7/100*K4)</f>
        <v>865.01067873614898</v>
      </c>
      <c r="M7" s="7">
        <f t="shared" ref="M7:M15" si="0">SUM(L7/12)</f>
        <v>72.084223228012419</v>
      </c>
      <c r="N7" s="65">
        <f>SUM(D7*O3)</f>
        <v>46.8</v>
      </c>
      <c r="O7" s="65"/>
      <c r="P7" s="65"/>
      <c r="Q7" s="22">
        <f t="shared" ref="Q7:Q15" si="1">SUM(N7-D7)</f>
        <v>7.7999999999999972</v>
      </c>
      <c r="V7" s="2"/>
      <c r="W7" s="2"/>
    </row>
    <row r="8" spans="1:23" x14ac:dyDescent="0.25">
      <c r="A8" s="4"/>
      <c r="B8" s="4" t="s">
        <v>16</v>
      </c>
      <c r="C8" s="5">
        <v>27.65</v>
      </c>
      <c r="D8" s="6">
        <v>39</v>
      </c>
      <c r="E8" s="6">
        <v>1.40449438202</v>
      </c>
      <c r="F8" s="7"/>
      <c r="G8" s="19"/>
      <c r="H8" s="19"/>
      <c r="I8" s="19"/>
      <c r="J8" s="26">
        <f>SUM(G5*I5*C8)</f>
        <v>17300.21357472298</v>
      </c>
      <c r="K8" s="26"/>
      <c r="L8" s="14">
        <f>SUM(J8/100*K4)</f>
        <v>865.01067873614898</v>
      </c>
      <c r="M8" s="7">
        <f t="shared" si="0"/>
        <v>72.084223228012419</v>
      </c>
      <c r="N8" s="65">
        <f>SUM(D8*O3)</f>
        <v>46.8</v>
      </c>
      <c r="O8" s="65"/>
      <c r="P8" s="65"/>
      <c r="Q8" s="22">
        <f t="shared" si="1"/>
        <v>7.7999999999999972</v>
      </c>
      <c r="V8" s="2"/>
      <c r="W8" s="2"/>
    </row>
    <row r="9" spans="1:23" x14ac:dyDescent="0.25">
      <c r="A9" s="4"/>
      <c r="B9" s="4" t="s">
        <v>16</v>
      </c>
      <c r="C9" s="5">
        <v>27.65</v>
      </c>
      <c r="D9" s="6">
        <v>39</v>
      </c>
      <c r="E9" s="6">
        <v>1.40449438202</v>
      </c>
      <c r="F9" s="7"/>
      <c r="G9" s="19"/>
      <c r="H9" s="19"/>
      <c r="I9" s="19"/>
      <c r="J9" s="27">
        <f>SUM(G5*I5*C9)</f>
        <v>17300.21357472298</v>
      </c>
      <c r="K9" s="27"/>
      <c r="L9" s="14">
        <f>SUM(J9/100*K4)</f>
        <v>865.01067873614898</v>
      </c>
      <c r="M9" s="7">
        <f t="shared" si="0"/>
        <v>72.084223228012419</v>
      </c>
      <c r="N9" s="65">
        <f>SUM(D9*O3)</f>
        <v>46.8</v>
      </c>
      <c r="O9" s="65"/>
      <c r="P9" s="65"/>
      <c r="Q9" s="22">
        <f t="shared" si="1"/>
        <v>7.7999999999999972</v>
      </c>
      <c r="V9" s="2"/>
      <c r="W9" s="2"/>
    </row>
    <row r="10" spans="1:23" x14ac:dyDescent="0.25">
      <c r="A10" s="12"/>
      <c r="B10" s="4" t="s">
        <v>14</v>
      </c>
      <c r="C10" s="5">
        <v>17.8</v>
      </c>
      <c r="D10" s="6">
        <v>25</v>
      </c>
      <c r="E10" s="6">
        <v>1.40449438202</v>
      </c>
      <c r="F10" s="7"/>
      <c r="G10" s="19"/>
      <c r="H10" s="19"/>
      <c r="I10" s="19"/>
      <c r="J10" s="27">
        <f>SUM(G5*I5*C10)</f>
        <v>11137.208015554035</v>
      </c>
      <c r="K10" s="27"/>
      <c r="L10" s="14">
        <f>SUM(J10/100*K4)</f>
        <v>556.86040077770167</v>
      </c>
      <c r="M10" s="7">
        <f t="shared" si="0"/>
        <v>46.405033398141804</v>
      </c>
      <c r="N10" s="65">
        <f>SUM(D10*O3)</f>
        <v>30</v>
      </c>
      <c r="O10" s="65"/>
      <c r="P10" s="65"/>
      <c r="Q10" s="22">
        <f t="shared" si="1"/>
        <v>5</v>
      </c>
      <c r="V10" s="2"/>
      <c r="W10" s="2"/>
    </row>
    <row r="11" spans="1:23" x14ac:dyDescent="0.25">
      <c r="A11" s="4" t="s">
        <v>6</v>
      </c>
      <c r="B11" s="4" t="s">
        <v>15</v>
      </c>
      <c r="C11" s="5">
        <v>17.8</v>
      </c>
      <c r="D11" s="6">
        <v>25</v>
      </c>
      <c r="E11" s="6">
        <v>1.40449438202</v>
      </c>
      <c r="F11" s="7"/>
      <c r="G11" s="19"/>
      <c r="H11" s="19"/>
      <c r="I11" s="19"/>
      <c r="J11" s="27">
        <f>SUM(G5*I5*C11)</f>
        <v>11137.208015554035</v>
      </c>
      <c r="K11" s="27"/>
      <c r="L11" s="14">
        <f>SUM(J11/100*K4)</f>
        <v>556.86040077770167</v>
      </c>
      <c r="M11" s="7">
        <f t="shared" si="0"/>
        <v>46.405033398141804</v>
      </c>
      <c r="N11" s="65">
        <f>SUM(D11*O3)</f>
        <v>30</v>
      </c>
      <c r="O11" s="65"/>
      <c r="P11" s="65"/>
      <c r="Q11" s="22">
        <f t="shared" si="1"/>
        <v>5</v>
      </c>
      <c r="V11" s="2"/>
      <c r="W11" s="2"/>
    </row>
    <row r="12" spans="1:23" x14ac:dyDescent="0.25">
      <c r="A12" s="4"/>
      <c r="B12" s="4" t="s">
        <v>15</v>
      </c>
      <c r="C12" s="5">
        <v>27.65</v>
      </c>
      <c r="D12" s="6">
        <v>39</v>
      </c>
      <c r="E12" s="6">
        <v>1.40449438202</v>
      </c>
      <c r="F12" s="7"/>
      <c r="G12" s="19"/>
      <c r="H12" s="19"/>
      <c r="I12" s="19"/>
      <c r="J12" s="27">
        <f>SUM(G5*I5*C12)</f>
        <v>17300.21357472298</v>
      </c>
      <c r="K12" s="27"/>
      <c r="L12" s="14">
        <f>SUM(J12/100*K4)</f>
        <v>865.01067873614898</v>
      </c>
      <c r="M12" s="7">
        <f t="shared" si="0"/>
        <v>72.084223228012419</v>
      </c>
      <c r="N12" s="65">
        <f>SUM(D12*O3)</f>
        <v>46.8</v>
      </c>
      <c r="O12" s="65"/>
      <c r="P12" s="65"/>
      <c r="Q12" s="22">
        <f t="shared" si="1"/>
        <v>7.7999999999999972</v>
      </c>
      <c r="V12" s="2"/>
      <c r="W12" s="2"/>
    </row>
    <row r="13" spans="1:23" x14ac:dyDescent="0.25">
      <c r="A13" s="4"/>
      <c r="B13" s="4" t="s">
        <v>15</v>
      </c>
      <c r="C13" s="5">
        <v>27.65</v>
      </c>
      <c r="D13" s="6">
        <v>39</v>
      </c>
      <c r="E13" s="6">
        <v>1.40449438202</v>
      </c>
      <c r="F13" s="7"/>
      <c r="G13" s="19"/>
      <c r="H13" s="19"/>
      <c r="I13" s="19"/>
      <c r="J13" s="27">
        <f>SUM(G5*I5*C13)</f>
        <v>17300.21357472298</v>
      </c>
      <c r="K13" s="27"/>
      <c r="L13" s="14">
        <f>SUM(J13/100*K4)</f>
        <v>865.01067873614898</v>
      </c>
      <c r="M13" s="7">
        <f t="shared" si="0"/>
        <v>72.084223228012419</v>
      </c>
      <c r="N13" s="65">
        <f>SUM(D13*O3)</f>
        <v>46.8</v>
      </c>
      <c r="O13" s="65"/>
      <c r="P13" s="65"/>
      <c r="Q13" s="22">
        <f t="shared" si="1"/>
        <v>7.7999999999999972</v>
      </c>
      <c r="V13" s="2"/>
      <c r="W13" s="2"/>
    </row>
    <row r="14" spans="1:23" x14ac:dyDescent="0.25">
      <c r="A14" s="4"/>
      <c r="B14" s="4" t="s">
        <v>14</v>
      </c>
      <c r="C14" s="5">
        <v>27.65</v>
      </c>
      <c r="D14" s="6">
        <v>39</v>
      </c>
      <c r="E14" s="6">
        <v>1.40449438202</v>
      </c>
      <c r="F14" s="7"/>
      <c r="G14" s="19"/>
      <c r="H14" s="19"/>
      <c r="I14" s="19"/>
      <c r="J14" s="27">
        <f>SUM(G5*I5*C14)</f>
        <v>17300.21357472298</v>
      </c>
      <c r="K14" s="27"/>
      <c r="L14" s="14">
        <f>SUM(J14/100*K4)</f>
        <v>865.01067873614898</v>
      </c>
      <c r="M14" s="7">
        <f t="shared" si="0"/>
        <v>72.084223228012419</v>
      </c>
      <c r="N14" s="65">
        <f>SUM(D14*O3)</f>
        <v>46.8</v>
      </c>
      <c r="O14" s="65"/>
      <c r="P14" s="65"/>
      <c r="Q14" s="22">
        <f t="shared" si="1"/>
        <v>7.7999999999999972</v>
      </c>
      <c r="V14" s="2"/>
      <c r="W14" s="2"/>
    </row>
    <row r="15" spans="1:23" x14ac:dyDescent="0.25">
      <c r="A15" s="4"/>
      <c r="B15" s="4" t="s">
        <v>16</v>
      </c>
      <c r="C15" s="5">
        <v>27.65</v>
      </c>
      <c r="D15" s="6">
        <v>39</v>
      </c>
      <c r="E15" s="6">
        <v>1.40449438202</v>
      </c>
      <c r="F15" s="7"/>
      <c r="G15" s="19"/>
      <c r="H15" s="19"/>
      <c r="I15" s="19"/>
      <c r="J15" s="27">
        <f>SUM(G5*I5*C15)</f>
        <v>17300.21357472298</v>
      </c>
      <c r="K15" s="27"/>
      <c r="L15" s="14">
        <f>SUM(J15/100*K4)</f>
        <v>865.01067873614898</v>
      </c>
      <c r="M15" s="7">
        <f t="shared" si="0"/>
        <v>72.084223228012419</v>
      </c>
      <c r="N15" s="65">
        <f>SUM(D15*O3)</f>
        <v>46.8</v>
      </c>
      <c r="O15" s="65"/>
      <c r="P15" s="65"/>
      <c r="Q15" s="22">
        <f t="shared" si="1"/>
        <v>7.7999999999999972</v>
      </c>
      <c r="V15" s="2"/>
      <c r="W15" s="2"/>
    </row>
    <row r="16" spans="1:23" ht="15.75" thickBot="1" x14ac:dyDescent="0.3">
      <c r="A16" s="4"/>
      <c r="B16" s="4" t="s">
        <v>16</v>
      </c>
      <c r="C16" s="5">
        <v>17.8</v>
      </c>
      <c r="D16" s="6">
        <v>25</v>
      </c>
      <c r="E16" s="6">
        <v>1.40449438202</v>
      </c>
      <c r="F16" s="7"/>
      <c r="G16" s="19"/>
      <c r="H16" s="19"/>
      <c r="I16" s="19"/>
      <c r="J16" s="27">
        <f>SUM(G5*I5*C16)</f>
        <v>11137.208015554035</v>
      </c>
      <c r="K16" s="27"/>
      <c r="L16" s="14">
        <f>SUM(J16/100*K4)</f>
        <v>556.86040077770167</v>
      </c>
      <c r="M16" s="7">
        <f t="shared" ref="M16" si="2">SUM(L16/12)</f>
        <v>46.405033398141804</v>
      </c>
      <c r="N16" s="65">
        <f>SUM(D16*O3)</f>
        <v>30</v>
      </c>
      <c r="O16" s="65"/>
      <c r="P16" s="65"/>
      <c r="Q16" s="22">
        <f t="shared" ref="Q16" si="3">SUM(N16-D16)</f>
        <v>5</v>
      </c>
      <c r="R16" s="34" t="s">
        <v>26</v>
      </c>
      <c r="V16" s="2"/>
      <c r="W16" s="2"/>
    </row>
    <row r="17" spans="1:23" ht="15.75" thickBot="1" x14ac:dyDescent="0.3">
      <c r="A17" s="4"/>
      <c r="B17" s="4"/>
      <c r="C17" s="29">
        <f>SUM(C5:C16)</f>
        <v>292.40000000000003</v>
      </c>
      <c r="D17" s="29">
        <f>SUM(D5:D16)</f>
        <v>412</v>
      </c>
      <c r="E17" s="23">
        <v>1.40449438202</v>
      </c>
      <c r="F17" s="7"/>
      <c r="G17" s="19"/>
      <c r="H17" s="19"/>
      <c r="I17" s="19"/>
      <c r="J17" s="28">
        <f>SUM(J5:J15)</f>
        <v>171813.33264444597</v>
      </c>
      <c r="K17" s="28"/>
      <c r="L17" s="29">
        <f>SUM(L5:L15)</f>
        <v>8590.6666322222973</v>
      </c>
      <c r="M17" s="29">
        <f>SUM(M5:M15)</f>
        <v>715.88888601852489</v>
      </c>
      <c r="N17" s="69">
        <f>SUM(N5:P15)</f>
        <v>464.40000000000003</v>
      </c>
      <c r="O17" s="70"/>
      <c r="P17" s="70"/>
      <c r="Q17" s="31">
        <f>SUM(Q5:Q15)</f>
        <v>77.399999999999977</v>
      </c>
      <c r="R17" s="35">
        <f>SUM(Q17*12)</f>
        <v>928.79999999999973</v>
      </c>
      <c r="V17" s="2"/>
      <c r="W17" s="2"/>
    </row>
  </sheetData>
  <mergeCells count="28">
    <mergeCell ref="Q3:Q4"/>
    <mergeCell ref="N5:P5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11:P11"/>
    <mergeCell ref="J3:J4"/>
    <mergeCell ref="K3:L3"/>
    <mergeCell ref="M3:M4"/>
    <mergeCell ref="N3:N4"/>
    <mergeCell ref="N6:P6"/>
    <mergeCell ref="N7:P7"/>
    <mergeCell ref="N8:P8"/>
    <mergeCell ref="N9:P9"/>
    <mergeCell ref="N10:P10"/>
    <mergeCell ref="N17:P17"/>
    <mergeCell ref="N16:P16"/>
    <mergeCell ref="N12:P12"/>
    <mergeCell ref="N13:P13"/>
    <mergeCell ref="N14:P14"/>
    <mergeCell ref="N15:P15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F038-3282-47B8-AA8B-5AA28C886F51}">
  <dimension ref="A1:W23"/>
  <sheetViews>
    <sheetView workbookViewId="0">
      <selection activeCell="R10" sqref="R10"/>
    </sheetView>
  </sheetViews>
  <sheetFormatPr defaultRowHeight="15" x14ac:dyDescent="0.25"/>
  <cols>
    <col min="1" max="1" width="11.5703125" customWidth="1"/>
    <col min="2" max="2" width="12" customWidth="1"/>
    <col min="3" max="3" width="14.5703125" customWidth="1"/>
    <col min="4" max="4" width="16.7109375" customWidth="1"/>
    <col min="6" max="6" width="18.28515625" customWidth="1"/>
    <col min="7" max="7" width="12.5703125" customWidth="1"/>
    <col min="8" max="8" width="8.5703125" customWidth="1"/>
    <col min="9" max="9" width="9.5703125" customWidth="1"/>
    <col min="10" max="10" width="15" customWidth="1"/>
    <col min="11" max="11" width="5.28515625" customWidth="1"/>
    <col min="12" max="12" width="13.7109375" customWidth="1"/>
    <col min="13" max="13" width="11.7109375" bestFit="1" customWidth="1"/>
    <col min="14" max="14" width="17.28515625" customWidth="1"/>
    <col min="15" max="15" width="5.28515625" customWidth="1"/>
    <col min="16" max="16" width="3.140625" customWidth="1"/>
    <col min="18" max="18" width="14.140625" customWidth="1"/>
  </cols>
  <sheetData>
    <row r="1" spans="1:23" x14ac:dyDescent="0.25">
      <c r="A1" s="66" t="s">
        <v>12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3"/>
    </row>
    <row r="2" spans="1:23" ht="15.75" thickBot="1" x14ac:dyDescent="0.3"/>
    <row r="3" spans="1:23" ht="28.5" customHeight="1" thickBot="1" x14ac:dyDescent="0.3">
      <c r="A3" s="52" t="s">
        <v>0</v>
      </c>
      <c r="B3" s="52" t="s">
        <v>13</v>
      </c>
      <c r="C3" s="54" t="s">
        <v>8</v>
      </c>
      <c r="D3" s="54" t="s">
        <v>39</v>
      </c>
      <c r="E3" s="52" t="s">
        <v>7</v>
      </c>
      <c r="F3" s="76" t="s">
        <v>35</v>
      </c>
      <c r="G3" s="78" t="s">
        <v>17</v>
      </c>
      <c r="H3" s="78" t="s">
        <v>19</v>
      </c>
      <c r="I3" s="78" t="s">
        <v>18</v>
      </c>
      <c r="J3" s="71" t="s">
        <v>20</v>
      </c>
      <c r="K3" s="71" t="s">
        <v>21</v>
      </c>
      <c r="L3" s="73"/>
      <c r="M3" s="54" t="s">
        <v>40</v>
      </c>
      <c r="N3" s="57" t="s">
        <v>25</v>
      </c>
      <c r="O3" s="45">
        <v>1.1499999999999999</v>
      </c>
      <c r="P3" s="32"/>
      <c r="Q3" s="59" t="s">
        <v>23</v>
      </c>
    </row>
    <row r="4" spans="1:23" ht="18.75" customHeight="1" thickBot="1" x14ac:dyDescent="0.3">
      <c r="A4" s="53"/>
      <c r="B4" s="53"/>
      <c r="C4" s="55"/>
      <c r="D4" s="55"/>
      <c r="E4" s="53"/>
      <c r="F4" s="77"/>
      <c r="G4" s="79"/>
      <c r="H4" s="79"/>
      <c r="I4" s="79"/>
      <c r="J4" s="72"/>
      <c r="K4" s="45">
        <v>4.5</v>
      </c>
      <c r="L4" s="30" t="s">
        <v>22</v>
      </c>
      <c r="M4" s="55"/>
      <c r="N4" s="58"/>
      <c r="O4" s="46">
        <f>SUM((O3-1)*100)</f>
        <v>14.999999999999991</v>
      </c>
      <c r="P4" s="33" t="s">
        <v>24</v>
      </c>
      <c r="Q4" s="60"/>
    </row>
    <row r="5" spans="1:23" x14ac:dyDescent="0.25">
      <c r="A5" s="8" t="s">
        <v>34</v>
      </c>
      <c r="B5" s="8" t="s">
        <v>16</v>
      </c>
      <c r="C5" s="9">
        <v>52.86</v>
      </c>
      <c r="D5" s="10">
        <v>228.04</v>
      </c>
      <c r="E5" s="10">
        <v>4.3140370790700002</v>
      </c>
      <c r="F5" s="11">
        <v>1102980.81</v>
      </c>
      <c r="G5" s="16">
        <f>SUM(F5/C23)</f>
        <v>1309.4091648364697</v>
      </c>
      <c r="H5" s="16">
        <v>25.9</v>
      </c>
      <c r="I5" s="24">
        <f>SUM(H5/2)/100+1</f>
        <v>1.1294999999999999</v>
      </c>
      <c r="J5" s="25">
        <f>SUM(G5*I5*C5)</f>
        <v>78178.75866795241</v>
      </c>
      <c r="K5" s="25"/>
      <c r="L5" s="11">
        <f>SUM(J5/100*K4)</f>
        <v>3518.0441400578584</v>
      </c>
      <c r="M5" s="11">
        <f>SUM(L5/12)</f>
        <v>293.17034500482151</v>
      </c>
      <c r="N5" s="74">
        <f>SUM(D5*O3)</f>
        <v>262.24599999999998</v>
      </c>
      <c r="O5" s="75"/>
      <c r="P5" s="75"/>
      <c r="Q5" s="21">
        <f>SUM(N5-D5)</f>
        <v>34.205999999999989</v>
      </c>
      <c r="V5" s="2"/>
      <c r="W5" s="2"/>
    </row>
    <row r="6" spans="1:23" x14ac:dyDescent="0.25">
      <c r="A6" s="4"/>
      <c r="B6" s="4" t="s">
        <v>16</v>
      </c>
      <c r="C6" s="5">
        <v>43.3</v>
      </c>
      <c r="D6" s="6">
        <v>186.8</v>
      </c>
      <c r="E6" s="6">
        <v>4.3140370790700002</v>
      </c>
      <c r="F6" s="7"/>
      <c r="G6" s="19"/>
      <c r="H6" s="19"/>
      <c r="I6" s="19"/>
      <c r="J6" s="26">
        <f>SUM(G5*I5*C6)</f>
        <v>64039.732317864909</v>
      </c>
      <c r="K6" s="26"/>
      <c r="L6" s="14">
        <f>SUM(J6/100*K4)</f>
        <v>2881.7879543039212</v>
      </c>
      <c r="M6" s="7">
        <f>SUM(L6/12)</f>
        <v>240.14899619199343</v>
      </c>
      <c r="N6" s="65">
        <f>SUM(D6*O3)</f>
        <v>214.82</v>
      </c>
      <c r="O6" s="65"/>
      <c r="P6" s="65"/>
      <c r="Q6" s="22">
        <f>SUM(N6-D6)</f>
        <v>28.019999999999982</v>
      </c>
      <c r="V6" s="2"/>
      <c r="W6" s="2"/>
    </row>
    <row r="7" spans="1:23" x14ac:dyDescent="0.25">
      <c r="A7" s="4"/>
      <c r="B7" s="4" t="s">
        <v>16</v>
      </c>
      <c r="C7" s="5">
        <v>52.72</v>
      </c>
      <c r="D7" s="6">
        <v>227.44</v>
      </c>
      <c r="E7" s="6">
        <v>4.3140370790700002</v>
      </c>
      <c r="F7" s="7"/>
      <c r="G7" s="19"/>
      <c r="H7" s="19"/>
      <c r="I7" s="19"/>
      <c r="J7" s="27">
        <f>SUM(G5*I5*C7)</f>
        <v>77971.701796716807</v>
      </c>
      <c r="K7" s="26"/>
      <c r="L7" s="14">
        <f>SUM(J7/100*K4)</f>
        <v>3508.7265808522566</v>
      </c>
      <c r="M7" s="7">
        <f t="shared" ref="M7:M22" si="0">SUM(L7/12)</f>
        <v>292.39388173768805</v>
      </c>
      <c r="N7" s="65">
        <f>SUM(D7*O3)</f>
        <v>261.55599999999998</v>
      </c>
      <c r="O7" s="65"/>
      <c r="P7" s="65"/>
      <c r="Q7" s="22">
        <f t="shared" ref="Q7:Q22" si="1">SUM(N7-D7)</f>
        <v>34.115999999999985</v>
      </c>
      <c r="V7" s="2"/>
      <c r="W7" s="2"/>
    </row>
    <row r="8" spans="1:23" x14ac:dyDescent="0.25">
      <c r="A8" s="4"/>
      <c r="B8" s="4" t="s">
        <v>16</v>
      </c>
      <c r="C8" s="5">
        <v>39.79</v>
      </c>
      <c r="D8" s="6">
        <v>171.66</v>
      </c>
      <c r="E8" s="6">
        <v>4.3140370790700002</v>
      </c>
      <c r="F8" s="7"/>
      <c r="G8" s="19"/>
      <c r="H8" s="19"/>
      <c r="I8" s="19"/>
      <c r="J8" s="26">
        <f>SUM(G5*I5*C8)</f>
        <v>58848.520760458305</v>
      </c>
      <c r="K8" s="26"/>
      <c r="L8" s="14">
        <f>SUM(J8/100*K4)</f>
        <v>2648.1834342206234</v>
      </c>
      <c r="M8" s="7">
        <f t="shared" si="0"/>
        <v>220.68195285171862</v>
      </c>
      <c r="N8" s="65">
        <f>SUM(D8*O3)</f>
        <v>197.40899999999999</v>
      </c>
      <c r="O8" s="65"/>
      <c r="P8" s="65"/>
      <c r="Q8" s="22">
        <f t="shared" si="1"/>
        <v>25.748999999999995</v>
      </c>
      <c r="V8" s="2"/>
      <c r="W8" s="2"/>
    </row>
    <row r="9" spans="1:23" x14ac:dyDescent="0.25">
      <c r="A9" s="4"/>
      <c r="B9" s="4" t="s">
        <v>15</v>
      </c>
      <c r="C9" s="5">
        <v>21.95</v>
      </c>
      <c r="D9" s="6">
        <v>94.69</v>
      </c>
      <c r="E9" s="6">
        <v>4.3140370790700002</v>
      </c>
      <c r="F9" s="7"/>
      <c r="G9" s="19"/>
      <c r="H9" s="19"/>
      <c r="I9" s="19"/>
      <c r="J9" s="27">
        <f>SUM(G5*I5*C9)</f>
        <v>32463.559454437291</v>
      </c>
      <c r="K9" s="27"/>
      <c r="L9" s="14">
        <f>SUM(J9/100*K4)</f>
        <v>1460.8601754496781</v>
      </c>
      <c r="M9" s="7">
        <f t="shared" si="0"/>
        <v>121.73834795413984</v>
      </c>
      <c r="N9" s="65">
        <f>SUM(D9*O3)</f>
        <v>108.89349999999999</v>
      </c>
      <c r="O9" s="65"/>
      <c r="P9" s="65"/>
      <c r="Q9" s="22">
        <f t="shared" si="1"/>
        <v>14.203499999999991</v>
      </c>
      <c r="V9" s="2"/>
      <c r="W9" s="2"/>
    </row>
    <row r="10" spans="1:23" x14ac:dyDescent="0.25">
      <c r="A10" s="4"/>
      <c r="B10" s="4" t="s">
        <v>16</v>
      </c>
      <c r="C10" s="5">
        <v>53.63</v>
      </c>
      <c r="D10" s="6">
        <v>231.37</v>
      </c>
      <c r="E10" s="6">
        <v>4.3140370790700002</v>
      </c>
      <c r="F10" s="7"/>
      <c r="G10" s="19"/>
      <c r="H10" s="19"/>
      <c r="I10" s="19"/>
      <c r="J10" s="27">
        <f>SUM(G5*I5*C10)</f>
        <v>79317.571459748156</v>
      </c>
      <c r="K10" s="27"/>
      <c r="L10" s="14">
        <f>SUM(J10/100*K4)</f>
        <v>3569.2907156886672</v>
      </c>
      <c r="M10" s="7">
        <f t="shared" si="0"/>
        <v>297.4408929740556</v>
      </c>
      <c r="N10" s="65">
        <f>SUM(D10*O3)</f>
        <v>266.07549999999998</v>
      </c>
      <c r="O10" s="65"/>
      <c r="P10" s="65"/>
      <c r="Q10" s="22">
        <f t="shared" si="1"/>
        <v>34.705499999999972</v>
      </c>
      <c r="V10" s="2"/>
      <c r="W10" s="2"/>
    </row>
    <row r="11" spans="1:23" x14ac:dyDescent="0.25">
      <c r="A11" s="4"/>
      <c r="B11" s="4" t="s">
        <v>16</v>
      </c>
      <c r="C11" s="5">
        <v>52.86</v>
      </c>
      <c r="D11" s="6">
        <v>228.04</v>
      </c>
      <c r="E11" s="6">
        <v>4.3140370790700002</v>
      </c>
      <c r="F11" s="7"/>
      <c r="G11" s="19"/>
      <c r="H11" s="19"/>
      <c r="I11" s="19"/>
      <c r="J11" s="27">
        <f>SUM(G5*I5*C11)</f>
        <v>78178.75866795241</v>
      </c>
      <c r="K11" s="27"/>
      <c r="L11" s="14">
        <f>SUM(J11/100*K4)</f>
        <v>3518.0441400578584</v>
      </c>
      <c r="M11" s="7">
        <f t="shared" si="0"/>
        <v>293.17034500482151</v>
      </c>
      <c r="N11" s="65">
        <f>SUM(D11*O3)</f>
        <v>262.24599999999998</v>
      </c>
      <c r="O11" s="65"/>
      <c r="P11" s="65"/>
      <c r="Q11" s="22">
        <f t="shared" si="1"/>
        <v>34.205999999999989</v>
      </c>
      <c r="V11" s="2"/>
      <c r="W11" s="2"/>
    </row>
    <row r="12" spans="1:23" x14ac:dyDescent="0.25">
      <c r="A12" s="4"/>
      <c r="B12" s="4" t="s">
        <v>16</v>
      </c>
      <c r="C12" s="5">
        <v>39.9</v>
      </c>
      <c r="D12" s="6">
        <v>172.13</v>
      </c>
      <c r="E12" s="6">
        <v>4.3140370790700002</v>
      </c>
      <c r="F12" s="7"/>
      <c r="G12" s="19"/>
      <c r="H12" s="19"/>
      <c r="I12" s="19"/>
      <c r="J12" s="27">
        <f>SUM(G5*I5*C12)</f>
        <v>59011.208302143415</v>
      </c>
      <c r="K12" s="27"/>
      <c r="L12" s="14">
        <f>SUM(J12/100*K4)</f>
        <v>2655.5043735964537</v>
      </c>
      <c r="M12" s="7">
        <f t="shared" si="0"/>
        <v>221.2920311330378</v>
      </c>
      <c r="N12" s="65">
        <f>SUM(D12*O3)</f>
        <v>197.94949999999997</v>
      </c>
      <c r="O12" s="65"/>
      <c r="P12" s="65"/>
      <c r="Q12" s="22">
        <f t="shared" si="1"/>
        <v>25.819499999999977</v>
      </c>
      <c r="V12" s="2"/>
      <c r="W12" s="2"/>
    </row>
    <row r="13" spans="1:23" x14ac:dyDescent="0.25">
      <c r="A13" s="4"/>
      <c r="B13" s="4" t="s">
        <v>16</v>
      </c>
      <c r="C13" s="5">
        <v>52.72</v>
      </c>
      <c r="D13" s="6">
        <v>227.44</v>
      </c>
      <c r="E13" s="6">
        <v>4.3140370790700002</v>
      </c>
      <c r="F13" s="7"/>
      <c r="G13" s="19"/>
      <c r="H13" s="19"/>
      <c r="I13" s="19"/>
      <c r="J13" s="27">
        <f>SUM(G5*I5*C13)</f>
        <v>77971.701796716807</v>
      </c>
      <c r="K13" s="27"/>
      <c r="L13" s="14">
        <f>SUM(J13/100*K4)</f>
        <v>3508.7265808522566</v>
      </c>
      <c r="M13" s="7">
        <f t="shared" si="0"/>
        <v>292.39388173768805</v>
      </c>
      <c r="N13" s="65">
        <f>SUM(D13*O3)</f>
        <v>261.55599999999998</v>
      </c>
      <c r="O13" s="65"/>
      <c r="P13" s="65"/>
      <c r="Q13" s="22">
        <f t="shared" si="1"/>
        <v>34.115999999999985</v>
      </c>
      <c r="V13" s="2"/>
      <c r="W13" s="2"/>
    </row>
    <row r="14" spans="1:23" x14ac:dyDescent="0.25">
      <c r="A14" s="4"/>
      <c r="B14" s="4" t="s">
        <v>16</v>
      </c>
      <c r="C14" s="5">
        <v>39.9</v>
      </c>
      <c r="D14" s="6">
        <v>172.13</v>
      </c>
      <c r="E14" s="6">
        <v>4.3140370790700002</v>
      </c>
      <c r="F14" s="7"/>
      <c r="G14" s="19"/>
      <c r="H14" s="19"/>
      <c r="I14" s="19"/>
      <c r="J14" s="27">
        <f>SUM(G5*I5*C14)</f>
        <v>59011.208302143415</v>
      </c>
      <c r="K14" s="27"/>
      <c r="L14" s="14">
        <f>SUM(J14/100*K4)</f>
        <v>2655.5043735964537</v>
      </c>
      <c r="M14" s="7">
        <f t="shared" si="0"/>
        <v>221.2920311330378</v>
      </c>
      <c r="N14" s="65">
        <f>SUM(D14*O3)</f>
        <v>197.94949999999997</v>
      </c>
      <c r="O14" s="65"/>
      <c r="P14" s="65"/>
      <c r="Q14" s="22">
        <f t="shared" si="1"/>
        <v>25.819499999999977</v>
      </c>
      <c r="V14" s="2"/>
      <c r="W14" s="2"/>
    </row>
    <row r="15" spans="1:23" x14ac:dyDescent="0.25">
      <c r="A15" s="4"/>
      <c r="B15" s="4" t="s">
        <v>15</v>
      </c>
      <c r="C15" s="5">
        <v>28.59</v>
      </c>
      <c r="D15" s="6">
        <v>123.34</v>
      </c>
      <c r="E15" s="6">
        <v>4.3140370790700002</v>
      </c>
      <c r="F15" s="7"/>
      <c r="G15" s="19"/>
      <c r="H15" s="19"/>
      <c r="I15" s="19"/>
      <c r="J15" s="27">
        <f>SUM(G5*I5*C15)</f>
        <v>42283.971061611031</v>
      </c>
      <c r="K15" s="27"/>
      <c r="L15" s="14">
        <f>SUM(J15/100*K4)</f>
        <v>1902.7786977724963</v>
      </c>
      <c r="M15" s="7">
        <f t="shared" si="0"/>
        <v>158.56489148104137</v>
      </c>
      <c r="N15" s="65">
        <f>SUM(D15*O3)</f>
        <v>141.84099999999998</v>
      </c>
      <c r="O15" s="65"/>
      <c r="P15" s="65"/>
      <c r="Q15" s="22">
        <f t="shared" si="1"/>
        <v>18.500999999999976</v>
      </c>
      <c r="V15" s="2"/>
      <c r="W15" s="2"/>
    </row>
    <row r="16" spans="1:23" x14ac:dyDescent="0.25">
      <c r="A16" s="4"/>
      <c r="B16" s="4" t="s">
        <v>16</v>
      </c>
      <c r="C16" s="5">
        <v>61.22</v>
      </c>
      <c r="D16" s="6">
        <v>264.11</v>
      </c>
      <c r="E16" s="6">
        <v>4.3140370790700002</v>
      </c>
      <c r="F16" s="7"/>
      <c r="G16" s="19"/>
      <c r="H16" s="19"/>
      <c r="I16" s="19"/>
      <c r="J16" s="27">
        <f>SUM(G5*I5*C16)</f>
        <v>90543.011836020552</v>
      </c>
      <c r="K16" s="27"/>
      <c r="L16" s="14">
        <f>SUM(J16/100*K4)</f>
        <v>4074.4355326209247</v>
      </c>
      <c r="M16" s="7">
        <f t="shared" si="0"/>
        <v>339.53629438507704</v>
      </c>
      <c r="N16" s="65">
        <f>SUM(D16*O3)</f>
        <v>303.72649999999999</v>
      </c>
      <c r="O16" s="65"/>
      <c r="P16" s="65"/>
      <c r="Q16" s="22">
        <f t="shared" si="1"/>
        <v>39.616499999999974</v>
      </c>
      <c r="V16" s="2"/>
      <c r="W16" s="2"/>
    </row>
    <row r="17" spans="1:23" x14ac:dyDescent="0.25">
      <c r="A17" s="4"/>
      <c r="B17" s="4" t="s">
        <v>16</v>
      </c>
      <c r="C17" s="5">
        <v>56.79</v>
      </c>
      <c r="D17" s="6">
        <v>245</v>
      </c>
      <c r="E17" s="6">
        <v>4.3140370790700002</v>
      </c>
      <c r="F17" s="7"/>
      <c r="G17" s="19"/>
      <c r="H17" s="19"/>
      <c r="I17" s="19"/>
      <c r="J17" s="27">
        <f>SUM(G5*I5*C17)</f>
        <v>83991.140839065774</v>
      </c>
      <c r="K17" s="27"/>
      <c r="L17" s="14">
        <f>SUM(J17/100*K4)</f>
        <v>3779.6013377579598</v>
      </c>
      <c r="M17" s="7">
        <f t="shared" si="0"/>
        <v>314.96677814649667</v>
      </c>
      <c r="N17" s="65">
        <f>SUM(D17*O3)</f>
        <v>281.75</v>
      </c>
      <c r="O17" s="65"/>
      <c r="P17" s="65"/>
      <c r="Q17" s="22">
        <f t="shared" si="1"/>
        <v>36.75</v>
      </c>
      <c r="V17" s="2"/>
      <c r="W17" s="2"/>
    </row>
    <row r="18" spans="1:23" x14ac:dyDescent="0.25">
      <c r="A18" s="4"/>
      <c r="B18" s="4" t="s">
        <v>16</v>
      </c>
      <c r="C18" s="5">
        <v>46.32</v>
      </c>
      <c r="D18" s="6">
        <v>199.83</v>
      </c>
      <c r="E18" s="6">
        <v>4.3140370790700002</v>
      </c>
      <c r="F18" s="7"/>
      <c r="G18" s="19"/>
      <c r="H18" s="19"/>
      <c r="I18" s="19"/>
      <c r="J18" s="27">
        <f>SUM(G5*I5*C18)</f>
        <v>68506.244825946938</v>
      </c>
      <c r="K18" s="27"/>
      <c r="L18" s="14">
        <f>SUM(J18/100*K4)</f>
        <v>3082.7810171676124</v>
      </c>
      <c r="M18" s="7">
        <f t="shared" si="0"/>
        <v>256.89841809730103</v>
      </c>
      <c r="N18" s="65">
        <f>SUM(D18*O3)</f>
        <v>229.80449999999999</v>
      </c>
      <c r="O18" s="65"/>
      <c r="P18" s="65"/>
      <c r="Q18" s="22">
        <f t="shared" si="1"/>
        <v>29.974499999999978</v>
      </c>
      <c r="V18" s="2"/>
      <c r="W18" s="2"/>
    </row>
    <row r="19" spans="1:23" x14ac:dyDescent="0.25">
      <c r="A19" s="4"/>
      <c r="B19" s="4" t="s">
        <v>16</v>
      </c>
      <c r="C19" s="5">
        <v>56.79</v>
      </c>
      <c r="D19" s="6">
        <v>245</v>
      </c>
      <c r="E19" s="6">
        <v>4.3140370790700002</v>
      </c>
      <c r="F19" s="7"/>
      <c r="G19" s="19"/>
      <c r="H19" s="19"/>
      <c r="I19" s="19"/>
      <c r="J19" s="27">
        <f>SUM(G5*I5*C19)</f>
        <v>83991.140839065774</v>
      </c>
      <c r="K19" s="27"/>
      <c r="L19" s="14">
        <f>SUM(J19/100*K4)</f>
        <v>3779.6013377579598</v>
      </c>
      <c r="M19" s="7">
        <f t="shared" si="0"/>
        <v>314.96677814649667</v>
      </c>
      <c r="N19" s="65">
        <f>SUM(D19*O3)</f>
        <v>281.75</v>
      </c>
      <c r="O19" s="65"/>
      <c r="P19" s="65"/>
      <c r="Q19" s="22">
        <f t="shared" si="1"/>
        <v>36.75</v>
      </c>
      <c r="V19" s="2"/>
      <c r="W19" s="2"/>
    </row>
    <row r="20" spans="1:23" x14ac:dyDescent="0.25">
      <c r="A20" s="4"/>
      <c r="B20" s="4" t="s">
        <v>16</v>
      </c>
      <c r="C20" s="5">
        <v>46.32</v>
      </c>
      <c r="D20" s="6">
        <v>199.83</v>
      </c>
      <c r="E20" s="6">
        <v>4.3140370790700002</v>
      </c>
      <c r="F20" s="7"/>
      <c r="G20" s="19"/>
      <c r="H20" s="19"/>
      <c r="I20" s="19"/>
      <c r="J20" s="27">
        <f>SUM(G5*I5*C20)</f>
        <v>68506.244825946938</v>
      </c>
      <c r="K20" s="27"/>
      <c r="L20" s="14">
        <f>SUM(J20/100*K4)</f>
        <v>3082.7810171676124</v>
      </c>
      <c r="M20" s="7">
        <f t="shared" si="0"/>
        <v>256.89841809730103</v>
      </c>
      <c r="N20" s="65">
        <f>SUM(D20*O3)</f>
        <v>229.80449999999999</v>
      </c>
      <c r="O20" s="65"/>
      <c r="P20" s="65"/>
      <c r="Q20" s="22">
        <f t="shared" si="1"/>
        <v>29.974499999999978</v>
      </c>
      <c r="V20" s="2"/>
      <c r="W20" s="2"/>
    </row>
    <row r="21" spans="1:23" x14ac:dyDescent="0.25">
      <c r="A21" s="4"/>
      <c r="B21" s="4" t="s">
        <v>15</v>
      </c>
      <c r="C21" s="5">
        <v>30.75</v>
      </c>
      <c r="D21" s="6">
        <v>132.66</v>
      </c>
      <c r="E21" s="6">
        <v>4.3140370790700002</v>
      </c>
      <c r="F21" s="7"/>
      <c r="G21" s="19"/>
      <c r="H21" s="19"/>
      <c r="I21" s="19"/>
      <c r="J21" s="27">
        <f>SUM(G5*I5*C21)</f>
        <v>45478.562789245865</v>
      </c>
      <c r="K21" s="27"/>
      <c r="L21" s="14">
        <f>SUM(J21/100*K4)</f>
        <v>2046.5353255160639</v>
      </c>
      <c r="M21" s="7">
        <f t="shared" si="0"/>
        <v>170.54461045967199</v>
      </c>
      <c r="N21" s="65">
        <f>SUM(D21*O3)</f>
        <v>152.559</v>
      </c>
      <c r="O21" s="65"/>
      <c r="P21" s="65"/>
      <c r="Q21" s="22">
        <f t="shared" si="1"/>
        <v>19.899000000000001</v>
      </c>
      <c r="V21" s="2"/>
      <c r="W21" s="2"/>
    </row>
    <row r="22" spans="1:23" ht="15.75" thickBot="1" x14ac:dyDescent="0.3">
      <c r="A22" s="4"/>
      <c r="B22" s="4" t="s">
        <v>16</v>
      </c>
      <c r="C22" s="5">
        <v>65.94</v>
      </c>
      <c r="D22" s="6">
        <v>284.47000000000003</v>
      </c>
      <c r="E22" s="6">
        <v>4.3140370790700002</v>
      </c>
      <c r="F22" s="7"/>
      <c r="G22" s="19"/>
      <c r="H22" s="19"/>
      <c r="I22" s="19"/>
      <c r="J22" s="27">
        <f>SUM(G5*I5*C22)</f>
        <v>97523.786351963325</v>
      </c>
      <c r="K22" s="27"/>
      <c r="L22" s="14">
        <f>SUM(J22/100*K4)</f>
        <v>4388.5703858383495</v>
      </c>
      <c r="M22" s="7">
        <f t="shared" si="0"/>
        <v>365.71419881986247</v>
      </c>
      <c r="N22" s="65">
        <f>SUM(D22*O3)</f>
        <v>327.14050000000003</v>
      </c>
      <c r="O22" s="65"/>
      <c r="P22" s="65"/>
      <c r="Q22" s="22">
        <f t="shared" si="1"/>
        <v>42.670500000000004</v>
      </c>
      <c r="R22" s="34" t="s">
        <v>26</v>
      </c>
      <c r="V22" s="2"/>
      <c r="W22" s="2"/>
    </row>
    <row r="23" spans="1:23" ht="15.75" thickBot="1" x14ac:dyDescent="0.3">
      <c r="A23" s="4"/>
      <c r="B23" s="4"/>
      <c r="C23" s="29">
        <f>SUM(C5:C22)</f>
        <v>842.34999999999991</v>
      </c>
      <c r="D23" s="29">
        <f>SUM(D5:D22)</f>
        <v>3633.9800000000005</v>
      </c>
      <c r="E23" s="23">
        <v>4.3140370790700002</v>
      </c>
      <c r="F23" s="7"/>
      <c r="G23" s="19"/>
      <c r="H23" s="19"/>
      <c r="I23" s="19"/>
      <c r="J23" s="28">
        <f>SUM(J5:J22)</f>
        <v>1245816.8248950003</v>
      </c>
      <c r="K23" s="28"/>
      <c r="L23" s="29">
        <f>SUM(L5:L22)</f>
        <v>56061.757120275004</v>
      </c>
      <c r="M23" s="29">
        <f>SUM(M5:M22)</f>
        <v>4671.8130933562506</v>
      </c>
      <c r="N23" s="69">
        <f>SUM(N5:P22)</f>
        <v>4179.0770000000002</v>
      </c>
      <c r="O23" s="70"/>
      <c r="P23" s="70"/>
      <c r="Q23" s="31">
        <f>SUM(Q5:Q22)</f>
        <v>545.09699999999975</v>
      </c>
      <c r="R23" s="35">
        <f>SUM(Q23*12)</f>
        <v>6541.163999999997</v>
      </c>
      <c r="V23" s="2"/>
      <c r="W23" s="2"/>
    </row>
  </sheetData>
  <mergeCells count="34">
    <mergeCell ref="N5:P5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M3:M4"/>
    <mergeCell ref="N3:N4"/>
    <mergeCell ref="Q3:Q4"/>
    <mergeCell ref="N17:P17"/>
    <mergeCell ref="N6:P6"/>
    <mergeCell ref="N7:P7"/>
    <mergeCell ref="N8:P8"/>
    <mergeCell ref="N9:P9"/>
    <mergeCell ref="N10:P10"/>
    <mergeCell ref="N11:P11"/>
    <mergeCell ref="N12:P12"/>
    <mergeCell ref="N13:P13"/>
    <mergeCell ref="N14:P14"/>
    <mergeCell ref="N15:P15"/>
    <mergeCell ref="N16:P16"/>
    <mergeCell ref="N23:P23"/>
    <mergeCell ref="N18:P18"/>
    <mergeCell ref="N19:P19"/>
    <mergeCell ref="N20:P20"/>
    <mergeCell ref="N21:P21"/>
    <mergeCell ref="N22:P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A6AD-6342-4C79-85F6-C75299E6CB3E}">
  <dimension ref="A1:W36"/>
  <sheetViews>
    <sheetView workbookViewId="0">
      <selection activeCell="K5" sqref="K5"/>
    </sheetView>
  </sheetViews>
  <sheetFormatPr defaultRowHeight="15" x14ac:dyDescent="0.25"/>
  <cols>
    <col min="1" max="1" width="11.5703125" customWidth="1"/>
    <col min="2" max="2" width="12" customWidth="1"/>
    <col min="3" max="3" width="14.5703125" customWidth="1"/>
    <col min="4" max="4" width="16.42578125" customWidth="1"/>
    <col min="6" max="6" width="18.28515625" customWidth="1"/>
    <col min="7" max="7" width="12.5703125" customWidth="1"/>
    <col min="8" max="8" width="8.5703125" customWidth="1"/>
    <col min="9" max="9" width="9.5703125" customWidth="1"/>
    <col min="10" max="10" width="15" customWidth="1"/>
    <col min="11" max="11" width="5.28515625" customWidth="1"/>
    <col min="12" max="12" width="13.7109375" customWidth="1"/>
    <col min="13" max="13" width="11.7109375" bestFit="1" customWidth="1"/>
    <col min="14" max="14" width="17.28515625" customWidth="1"/>
    <col min="15" max="15" width="4.85546875" customWidth="1"/>
    <col min="16" max="16" width="3.140625" customWidth="1"/>
    <col min="18" max="18" width="14.140625" customWidth="1"/>
  </cols>
  <sheetData>
    <row r="1" spans="1:23" x14ac:dyDescent="0.25">
      <c r="A1" s="66" t="s">
        <v>12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3"/>
    </row>
    <row r="2" spans="1:23" ht="15.75" thickBot="1" x14ac:dyDescent="0.3"/>
    <row r="3" spans="1:23" ht="28.5" customHeight="1" thickBot="1" x14ac:dyDescent="0.3">
      <c r="A3" s="52" t="s">
        <v>0</v>
      </c>
      <c r="B3" s="52" t="s">
        <v>13</v>
      </c>
      <c r="C3" s="54" t="s">
        <v>8</v>
      </c>
      <c r="D3" s="54" t="s">
        <v>39</v>
      </c>
      <c r="E3" s="52" t="s">
        <v>7</v>
      </c>
      <c r="F3" s="76" t="s">
        <v>28</v>
      </c>
      <c r="G3" s="78" t="s">
        <v>17</v>
      </c>
      <c r="H3" s="78" t="s">
        <v>19</v>
      </c>
      <c r="I3" s="78" t="s">
        <v>18</v>
      </c>
      <c r="J3" s="71" t="s">
        <v>20</v>
      </c>
      <c r="K3" s="71" t="s">
        <v>21</v>
      </c>
      <c r="L3" s="73"/>
      <c r="M3" s="54" t="s">
        <v>40</v>
      </c>
      <c r="N3" s="57" t="s">
        <v>25</v>
      </c>
      <c r="O3" s="45">
        <v>1.2</v>
      </c>
      <c r="P3" s="32"/>
      <c r="Q3" s="59" t="s">
        <v>23</v>
      </c>
    </row>
    <row r="4" spans="1:23" ht="18.75" customHeight="1" thickBot="1" x14ac:dyDescent="0.3">
      <c r="A4" s="53"/>
      <c r="B4" s="53"/>
      <c r="C4" s="55"/>
      <c r="D4" s="55"/>
      <c r="E4" s="53"/>
      <c r="F4" s="77"/>
      <c r="G4" s="79"/>
      <c r="H4" s="79"/>
      <c r="I4" s="79"/>
      <c r="J4" s="72"/>
      <c r="K4" s="45">
        <v>4.5</v>
      </c>
      <c r="L4" s="30" t="s">
        <v>22</v>
      </c>
      <c r="M4" s="55"/>
      <c r="N4" s="58"/>
      <c r="O4" s="46">
        <f>SUM((O3-1)*100)</f>
        <v>19.999999999999996</v>
      </c>
      <c r="P4" s="33" t="s">
        <v>24</v>
      </c>
      <c r="Q4" s="60"/>
    </row>
    <row r="5" spans="1:23" x14ac:dyDescent="0.25">
      <c r="A5" s="8" t="s">
        <v>1</v>
      </c>
      <c r="B5" s="8" t="s">
        <v>15</v>
      </c>
      <c r="C5" s="9">
        <v>25.08</v>
      </c>
      <c r="D5" s="10">
        <v>56.18</v>
      </c>
      <c r="E5" s="10">
        <v>2.2400000000000002</v>
      </c>
      <c r="F5" s="11">
        <v>1074669.31</v>
      </c>
      <c r="G5" s="16">
        <f>SUM(F5/C36)</f>
        <v>780.73732273625467</v>
      </c>
      <c r="H5" s="16">
        <v>53.6</v>
      </c>
      <c r="I5" s="24">
        <f>SUM(H5/2)/100+1</f>
        <v>1.268</v>
      </c>
      <c r="J5" s="25">
        <f>SUM(G5*I5*C5)</f>
        <v>24828.571124757636</v>
      </c>
      <c r="K5" s="25"/>
      <c r="L5" s="11">
        <f>SUM(J5/100*K4)</f>
        <v>1117.2857006140937</v>
      </c>
      <c r="M5" s="11">
        <f>SUM(L5/12)</f>
        <v>93.107141717841145</v>
      </c>
      <c r="N5" s="74">
        <f>SUM(D5*O3)</f>
        <v>67.415999999999997</v>
      </c>
      <c r="O5" s="75"/>
      <c r="P5" s="75"/>
      <c r="Q5" s="21">
        <f>SUM(N5-D5)</f>
        <v>11.235999999999997</v>
      </c>
      <c r="V5" s="2"/>
      <c r="W5" s="2"/>
    </row>
    <row r="6" spans="1:23" x14ac:dyDescent="0.25">
      <c r="A6" s="4"/>
      <c r="B6" s="4" t="s">
        <v>14</v>
      </c>
      <c r="C6" s="5">
        <v>72.16</v>
      </c>
      <c r="D6" s="6">
        <v>161.63999999999999</v>
      </c>
      <c r="E6" s="6">
        <v>2.2400000000000002</v>
      </c>
      <c r="F6" s="7"/>
      <c r="G6" s="19"/>
      <c r="H6" s="19"/>
      <c r="I6" s="19"/>
      <c r="J6" s="26">
        <f>SUM(G5*I5*C6)</f>
        <v>71436.590604565834</v>
      </c>
      <c r="K6" s="26"/>
      <c r="L6" s="14">
        <f>SUM(J6/100*K4)</f>
        <v>3214.6465772054626</v>
      </c>
      <c r="M6" s="7">
        <f>SUM(L6/12)</f>
        <v>267.88721476712186</v>
      </c>
      <c r="N6" s="65">
        <f>SUM(D6*O3)</f>
        <v>193.96799999999999</v>
      </c>
      <c r="O6" s="65"/>
      <c r="P6" s="65"/>
      <c r="Q6" s="22">
        <f>SUM(N6-D6)</f>
        <v>32.328000000000003</v>
      </c>
      <c r="V6" s="2"/>
      <c r="W6" s="2"/>
    </row>
    <row r="7" spans="1:23" x14ac:dyDescent="0.25">
      <c r="A7" s="4"/>
      <c r="B7" s="4" t="s">
        <v>16</v>
      </c>
      <c r="C7" s="5">
        <v>44.54</v>
      </c>
      <c r="D7" s="6">
        <v>99.77</v>
      </c>
      <c r="E7" s="6">
        <v>2.2400000000000002</v>
      </c>
      <c r="F7" s="7"/>
      <c r="G7" s="19"/>
      <c r="H7" s="19"/>
      <c r="I7" s="19"/>
      <c r="J7" s="27">
        <f>SUM(G5*I5*C7)</f>
        <v>44093.483169725085</v>
      </c>
      <c r="K7" s="26"/>
      <c r="L7" s="14">
        <f>SUM(J7/100*K4)</f>
        <v>1984.2067426376288</v>
      </c>
      <c r="M7" s="7">
        <f t="shared" ref="M7:M35" si="0">SUM(L7/12)</f>
        <v>165.35056188646908</v>
      </c>
      <c r="N7" s="65">
        <f>SUM(D7*O3)</f>
        <v>119.72399999999999</v>
      </c>
      <c r="O7" s="65"/>
      <c r="P7" s="65"/>
      <c r="Q7" s="22">
        <f t="shared" ref="Q7:Q35" si="1">SUM(N7-D7)</f>
        <v>19.953999999999994</v>
      </c>
      <c r="V7" s="2"/>
      <c r="W7" s="2"/>
    </row>
    <row r="8" spans="1:23" x14ac:dyDescent="0.25">
      <c r="A8" s="4"/>
      <c r="B8" s="4" t="s">
        <v>16</v>
      </c>
      <c r="C8" s="5">
        <v>45.29</v>
      </c>
      <c r="D8" s="6">
        <v>101.45</v>
      </c>
      <c r="E8" s="6">
        <v>2.2400000000000002</v>
      </c>
      <c r="F8" s="7"/>
      <c r="G8" s="19"/>
      <c r="H8" s="19"/>
      <c r="I8" s="19"/>
      <c r="J8" s="26">
        <f>SUM(G5*I5*C8)</f>
        <v>44835.964363647261</v>
      </c>
      <c r="K8" s="26"/>
      <c r="L8" s="14">
        <f>SUM(J8/100*K4)</f>
        <v>2017.6183963641265</v>
      </c>
      <c r="M8" s="7">
        <f t="shared" si="0"/>
        <v>168.13486636367722</v>
      </c>
      <c r="N8" s="65">
        <f>SUM(D8*O3)</f>
        <v>121.74</v>
      </c>
      <c r="O8" s="65"/>
      <c r="P8" s="65"/>
      <c r="Q8" s="22">
        <f t="shared" si="1"/>
        <v>20.289999999999992</v>
      </c>
      <c r="V8" s="2"/>
      <c r="W8" s="2"/>
    </row>
    <row r="9" spans="1:23" x14ac:dyDescent="0.25">
      <c r="A9" s="4"/>
      <c r="B9" s="4" t="s">
        <v>16</v>
      </c>
      <c r="C9" s="5">
        <v>42.04</v>
      </c>
      <c r="D9" s="6">
        <f t="shared" ref="D9:D35" si="2">SUM(E9*C9)</f>
        <v>94.169600000000003</v>
      </c>
      <c r="E9" s="6">
        <v>2.2400000000000002</v>
      </c>
      <c r="F9" s="7"/>
      <c r="G9" s="19"/>
      <c r="H9" s="19"/>
      <c r="I9" s="19"/>
      <c r="J9" s="27">
        <f>SUM(G5*I5*C9)</f>
        <v>41618.545856651159</v>
      </c>
      <c r="K9" s="27"/>
      <c r="L9" s="14">
        <f>SUM(J9/100*K4)</f>
        <v>1872.8345635493022</v>
      </c>
      <c r="M9" s="7">
        <f t="shared" si="0"/>
        <v>156.06954696244185</v>
      </c>
      <c r="N9" s="65">
        <f>SUM(D9*O3)</f>
        <v>113.00351999999999</v>
      </c>
      <c r="O9" s="65"/>
      <c r="P9" s="65"/>
      <c r="Q9" s="22">
        <f t="shared" si="1"/>
        <v>18.833919999999992</v>
      </c>
      <c r="V9" s="2"/>
      <c r="W9" s="2"/>
    </row>
    <row r="10" spans="1:23" x14ac:dyDescent="0.25">
      <c r="A10" s="4"/>
      <c r="B10" s="4" t="s">
        <v>14</v>
      </c>
      <c r="C10" s="5">
        <v>72.16</v>
      </c>
      <c r="D10" s="6">
        <f t="shared" si="2"/>
        <v>161.63840000000002</v>
      </c>
      <c r="E10" s="6">
        <v>2.2400000000000002</v>
      </c>
      <c r="F10" s="7"/>
      <c r="G10" s="19"/>
      <c r="H10" s="19"/>
      <c r="I10" s="19"/>
      <c r="J10" s="27">
        <f>SUM(G5*I5*C10)</f>
        <v>71436.590604565834</v>
      </c>
      <c r="K10" s="27"/>
      <c r="L10" s="14">
        <f>SUM(J10/100*K4)</f>
        <v>3214.6465772054626</v>
      </c>
      <c r="M10" s="7">
        <f t="shared" si="0"/>
        <v>267.88721476712186</v>
      </c>
      <c r="N10" s="65">
        <f>SUM(D10*O3)</f>
        <v>193.96608000000001</v>
      </c>
      <c r="O10" s="65"/>
      <c r="P10" s="65"/>
      <c r="Q10" s="22">
        <f t="shared" si="1"/>
        <v>32.327679999999987</v>
      </c>
      <c r="V10" s="2"/>
      <c r="W10" s="2"/>
    </row>
    <row r="11" spans="1:23" x14ac:dyDescent="0.25">
      <c r="A11" s="4"/>
      <c r="B11" s="4" t="s">
        <v>15</v>
      </c>
      <c r="C11" s="5">
        <v>25.08</v>
      </c>
      <c r="D11" s="6">
        <f t="shared" si="2"/>
        <v>56.179200000000002</v>
      </c>
      <c r="E11" s="6">
        <v>2.2400000000000002</v>
      </c>
      <c r="F11" s="7"/>
      <c r="G11" s="19"/>
      <c r="H11" s="19"/>
      <c r="I11" s="19"/>
      <c r="J11" s="27">
        <f>SUM(G5*I5*C11)</f>
        <v>24828.571124757636</v>
      </c>
      <c r="K11" s="27"/>
      <c r="L11" s="14">
        <f>SUM(J11/100*K4)</f>
        <v>1117.2857006140937</v>
      </c>
      <c r="M11" s="7">
        <f t="shared" si="0"/>
        <v>93.107141717841145</v>
      </c>
      <c r="N11" s="65">
        <f>SUM(D11*O3)</f>
        <v>67.415040000000005</v>
      </c>
      <c r="O11" s="65"/>
      <c r="P11" s="65"/>
      <c r="Q11" s="22">
        <f t="shared" si="1"/>
        <v>11.235840000000003</v>
      </c>
      <c r="V11" s="2"/>
      <c r="W11" s="2"/>
    </row>
    <row r="12" spans="1:23" x14ac:dyDescent="0.25">
      <c r="A12" s="4"/>
      <c r="B12" s="4" t="s">
        <v>15</v>
      </c>
      <c r="C12" s="5">
        <v>25.48</v>
      </c>
      <c r="D12" s="6">
        <f t="shared" si="2"/>
        <v>57.075200000000009</v>
      </c>
      <c r="E12" s="6">
        <v>2.2400000000000002</v>
      </c>
      <c r="F12" s="7"/>
      <c r="G12" s="19"/>
      <c r="H12" s="19"/>
      <c r="I12" s="19"/>
      <c r="J12" s="27">
        <f>SUM(G5*I5*C12)</f>
        <v>25224.561094849465</v>
      </c>
      <c r="K12" s="27"/>
      <c r="L12" s="14">
        <f>SUM(J12/100*K4)</f>
        <v>1135.1052492682259</v>
      </c>
      <c r="M12" s="7">
        <f t="shared" si="0"/>
        <v>94.592104105685493</v>
      </c>
      <c r="N12" s="65">
        <f>SUM(D12*O3)</f>
        <v>68.490240000000014</v>
      </c>
      <c r="O12" s="65"/>
      <c r="P12" s="65"/>
      <c r="Q12" s="22">
        <f t="shared" si="1"/>
        <v>11.415040000000005</v>
      </c>
      <c r="V12" s="2"/>
      <c r="W12" s="2"/>
    </row>
    <row r="13" spans="1:23" x14ac:dyDescent="0.25">
      <c r="A13" s="4"/>
      <c r="B13" s="4" t="s">
        <v>15</v>
      </c>
      <c r="C13" s="5">
        <v>25.08</v>
      </c>
      <c r="D13" s="6">
        <f t="shared" si="2"/>
        <v>56.179200000000002</v>
      </c>
      <c r="E13" s="6">
        <v>2.2400000000000002</v>
      </c>
      <c r="F13" s="7"/>
      <c r="G13" s="19"/>
      <c r="H13" s="19"/>
      <c r="I13" s="19"/>
      <c r="J13" s="27">
        <f>SUM(G5*I5*C13)</f>
        <v>24828.571124757636</v>
      </c>
      <c r="K13" s="27"/>
      <c r="L13" s="14">
        <f>SUM(J13/100*K4)</f>
        <v>1117.2857006140937</v>
      </c>
      <c r="M13" s="7">
        <f t="shared" si="0"/>
        <v>93.107141717841145</v>
      </c>
      <c r="N13" s="65">
        <f>SUM(D13*O3)</f>
        <v>67.415040000000005</v>
      </c>
      <c r="O13" s="65"/>
      <c r="P13" s="65"/>
      <c r="Q13" s="22">
        <f t="shared" si="1"/>
        <v>11.235840000000003</v>
      </c>
      <c r="V13" s="2"/>
      <c r="W13" s="2"/>
    </row>
    <row r="14" spans="1:23" x14ac:dyDescent="0.25">
      <c r="A14" s="4"/>
      <c r="B14" s="4" t="s">
        <v>14</v>
      </c>
      <c r="C14" s="5">
        <v>72.16</v>
      </c>
      <c r="D14" s="6">
        <f t="shared" si="2"/>
        <v>161.63840000000002</v>
      </c>
      <c r="E14" s="6">
        <v>2.2400000000000002</v>
      </c>
      <c r="F14" s="7"/>
      <c r="G14" s="19"/>
      <c r="H14" s="19"/>
      <c r="I14" s="19"/>
      <c r="J14" s="27">
        <f>SUM(G5*I5*C14)</f>
        <v>71436.590604565834</v>
      </c>
      <c r="K14" s="27"/>
      <c r="L14" s="14">
        <f>SUM(J14/100*K4)</f>
        <v>3214.6465772054626</v>
      </c>
      <c r="M14" s="7">
        <f t="shared" si="0"/>
        <v>267.88721476712186</v>
      </c>
      <c r="N14" s="65">
        <f>SUM(D14*O3)</f>
        <v>193.96608000000001</v>
      </c>
      <c r="O14" s="65"/>
      <c r="P14" s="65"/>
      <c r="Q14" s="22">
        <f t="shared" si="1"/>
        <v>32.327679999999987</v>
      </c>
      <c r="V14" s="2"/>
      <c r="W14" s="2"/>
    </row>
    <row r="15" spans="1:23" x14ac:dyDescent="0.25">
      <c r="A15" s="4"/>
      <c r="B15" s="4" t="s">
        <v>16</v>
      </c>
      <c r="C15" s="5">
        <v>45.76</v>
      </c>
      <c r="D15" s="6">
        <f t="shared" si="2"/>
        <v>102.50240000000001</v>
      </c>
      <c r="E15" s="6">
        <v>2.2400000000000002</v>
      </c>
      <c r="F15" s="7"/>
      <c r="G15" s="19"/>
      <c r="H15" s="19"/>
      <c r="I15" s="19"/>
      <c r="J15" s="27">
        <f>SUM(G5*I5*C15)</f>
        <v>45301.252578505162</v>
      </c>
      <c r="K15" s="27"/>
      <c r="L15" s="14">
        <f>SUM(J15/100*K4)</f>
        <v>2038.5563660327321</v>
      </c>
      <c r="M15" s="7">
        <f t="shared" si="0"/>
        <v>169.87969716939435</v>
      </c>
      <c r="N15" s="65">
        <f>SUM(D15*O3)</f>
        <v>123.00288</v>
      </c>
      <c r="O15" s="65"/>
      <c r="P15" s="65"/>
      <c r="Q15" s="22">
        <f t="shared" si="1"/>
        <v>20.500479999999996</v>
      </c>
      <c r="V15" s="2"/>
      <c r="W15" s="2"/>
    </row>
    <row r="16" spans="1:23" x14ac:dyDescent="0.25">
      <c r="A16" s="4"/>
      <c r="B16" s="4" t="s">
        <v>16</v>
      </c>
      <c r="C16" s="5">
        <v>41.95</v>
      </c>
      <c r="D16" s="6">
        <f t="shared" si="2"/>
        <v>93.968000000000018</v>
      </c>
      <c r="E16" s="6">
        <v>2.2400000000000002</v>
      </c>
      <c r="F16" s="7"/>
      <c r="G16" s="19"/>
      <c r="H16" s="19"/>
      <c r="I16" s="19"/>
      <c r="J16" s="27">
        <f>SUM(G5*I5*C16)</f>
        <v>41529.448113380502</v>
      </c>
      <c r="K16" s="27"/>
      <c r="L16" s="14">
        <f>SUM(J16/100*K4)</f>
        <v>1868.8251651021224</v>
      </c>
      <c r="M16" s="7">
        <f t="shared" si="0"/>
        <v>155.73543042517687</v>
      </c>
      <c r="N16" s="65">
        <f>SUM(D16*O3)</f>
        <v>112.76160000000002</v>
      </c>
      <c r="O16" s="65"/>
      <c r="P16" s="65"/>
      <c r="Q16" s="22">
        <f t="shared" si="1"/>
        <v>18.793599999999998</v>
      </c>
      <c r="V16" s="2"/>
      <c r="W16" s="2"/>
    </row>
    <row r="17" spans="1:23" x14ac:dyDescent="0.25">
      <c r="A17" s="4"/>
      <c r="B17" s="4" t="s">
        <v>16</v>
      </c>
      <c r="C17" s="5">
        <v>45.81</v>
      </c>
      <c r="D17" s="6">
        <f t="shared" si="2"/>
        <v>102.61440000000002</v>
      </c>
      <c r="E17" s="6">
        <v>2.2400000000000002</v>
      </c>
      <c r="F17" s="7"/>
      <c r="G17" s="19"/>
      <c r="H17" s="19"/>
      <c r="I17" s="19"/>
      <c r="J17" s="27">
        <f>SUM(G5*I5*C17)</f>
        <v>45350.751324766643</v>
      </c>
      <c r="K17" s="27"/>
      <c r="L17" s="14">
        <f>SUM(J17/100*K4)</f>
        <v>2040.783809614499</v>
      </c>
      <c r="M17" s="7">
        <f t="shared" si="0"/>
        <v>170.06531746787491</v>
      </c>
      <c r="N17" s="65">
        <f>SUM(D17*O3)</f>
        <v>123.13728000000002</v>
      </c>
      <c r="O17" s="65"/>
      <c r="P17" s="65"/>
      <c r="Q17" s="22">
        <f t="shared" si="1"/>
        <v>20.522880000000001</v>
      </c>
      <c r="V17" s="2"/>
      <c r="W17" s="2"/>
    </row>
    <row r="18" spans="1:23" x14ac:dyDescent="0.25">
      <c r="A18" s="4"/>
      <c r="B18" s="4" t="s">
        <v>14</v>
      </c>
      <c r="C18" s="5">
        <v>72.150000000000006</v>
      </c>
      <c r="D18" s="6">
        <f t="shared" si="2"/>
        <v>161.61600000000004</v>
      </c>
      <c r="E18" s="6">
        <v>2.2400000000000002</v>
      </c>
      <c r="F18" s="7"/>
      <c r="G18" s="19"/>
      <c r="H18" s="19"/>
      <c r="I18" s="19"/>
      <c r="J18" s="27">
        <f>SUM(G5*I5*C18)</f>
        <v>71426.690855313544</v>
      </c>
      <c r="K18" s="27"/>
      <c r="L18" s="14">
        <f>SUM(J18/100*K4)</f>
        <v>3214.2010884891092</v>
      </c>
      <c r="M18" s="7">
        <f t="shared" si="0"/>
        <v>267.85009070742575</v>
      </c>
      <c r="N18" s="65">
        <f>SUM(D18*O3)</f>
        <v>193.93920000000006</v>
      </c>
      <c r="O18" s="65"/>
      <c r="P18" s="65"/>
      <c r="Q18" s="22">
        <f t="shared" si="1"/>
        <v>32.323200000000014</v>
      </c>
      <c r="V18" s="2"/>
      <c r="W18" s="2"/>
    </row>
    <row r="19" spans="1:23" x14ac:dyDescent="0.25">
      <c r="A19" s="4"/>
      <c r="B19" s="4" t="s">
        <v>15</v>
      </c>
      <c r="C19" s="5">
        <v>25.08</v>
      </c>
      <c r="D19" s="6">
        <f t="shared" si="2"/>
        <v>56.179200000000002</v>
      </c>
      <c r="E19" s="6">
        <v>2.2400000000000002</v>
      </c>
      <c r="F19" s="7"/>
      <c r="G19" s="19"/>
      <c r="H19" s="19"/>
      <c r="I19" s="19"/>
      <c r="J19" s="27">
        <f>SUM(G5*I5*C19)</f>
        <v>24828.571124757636</v>
      </c>
      <c r="K19" s="27"/>
      <c r="L19" s="14">
        <f>SUM(J19/100*K4)</f>
        <v>1117.2857006140937</v>
      </c>
      <c r="M19" s="7">
        <f t="shared" si="0"/>
        <v>93.107141717841145</v>
      </c>
      <c r="N19" s="65">
        <f>SUM(D19*O3)</f>
        <v>67.415040000000005</v>
      </c>
      <c r="O19" s="65"/>
      <c r="P19" s="65"/>
      <c r="Q19" s="22">
        <f t="shared" si="1"/>
        <v>11.235840000000003</v>
      </c>
      <c r="V19" s="2"/>
      <c r="W19" s="2"/>
    </row>
    <row r="20" spans="1:23" x14ac:dyDescent="0.25">
      <c r="A20" s="4"/>
      <c r="B20" s="4" t="s">
        <v>15</v>
      </c>
      <c r="C20" s="5">
        <v>25.26</v>
      </c>
      <c r="D20" s="6">
        <f t="shared" si="2"/>
        <v>56.582400000000007</v>
      </c>
      <c r="E20" s="6">
        <v>2.2400000000000002</v>
      </c>
      <c r="F20" s="7"/>
      <c r="G20" s="19"/>
      <c r="H20" s="19"/>
      <c r="I20" s="19"/>
      <c r="J20" s="27">
        <f>SUM(G5*I5*C20)</f>
        <v>25006.766611298961</v>
      </c>
      <c r="K20" s="27"/>
      <c r="L20" s="14">
        <f>SUM(J20/100*K4)</f>
        <v>1125.3044975084531</v>
      </c>
      <c r="M20" s="7">
        <f t="shared" si="0"/>
        <v>93.775374792371096</v>
      </c>
      <c r="N20" s="65">
        <f>SUM(D20*O3)</f>
        <v>67.898880000000005</v>
      </c>
      <c r="O20" s="65"/>
      <c r="P20" s="65"/>
      <c r="Q20" s="22">
        <f t="shared" si="1"/>
        <v>11.316479999999999</v>
      </c>
      <c r="V20" s="2"/>
      <c r="W20" s="2"/>
    </row>
    <row r="21" spans="1:23" x14ac:dyDescent="0.25">
      <c r="A21" s="4"/>
      <c r="B21" s="4" t="s">
        <v>15</v>
      </c>
      <c r="C21" s="5">
        <v>25.18</v>
      </c>
      <c r="D21" s="6">
        <f t="shared" si="2"/>
        <v>56.403200000000005</v>
      </c>
      <c r="E21" s="6">
        <v>2.2400000000000002</v>
      </c>
      <c r="F21" s="7"/>
      <c r="G21" s="19"/>
      <c r="H21" s="19"/>
      <c r="I21" s="19"/>
      <c r="J21" s="27">
        <f>SUM(G5*I5*C21)</f>
        <v>24927.568617280594</v>
      </c>
      <c r="K21" s="27"/>
      <c r="L21" s="14">
        <f>SUM(J21/100*K4)</f>
        <v>1121.7405877776266</v>
      </c>
      <c r="M21" s="7">
        <f t="shared" si="0"/>
        <v>93.478382314802218</v>
      </c>
      <c r="N21" s="65">
        <f>SUM(D21*O3)</f>
        <v>67.683840000000004</v>
      </c>
      <c r="O21" s="65"/>
      <c r="P21" s="65"/>
      <c r="Q21" s="22">
        <f t="shared" si="1"/>
        <v>11.280639999999998</v>
      </c>
      <c r="V21" s="2"/>
      <c r="W21" s="2"/>
    </row>
    <row r="22" spans="1:23" x14ac:dyDescent="0.25">
      <c r="A22" s="4"/>
      <c r="B22" s="4" t="s">
        <v>14</v>
      </c>
      <c r="C22" s="5">
        <v>71.64</v>
      </c>
      <c r="D22" s="6">
        <f t="shared" si="2"/>
        <v>160.4736</v>
      </c>
      <c r="E22" s="6">
        <v>2.2400000000000002</v>
      </c>
      <c r="F22" s="7"/>
      <c r="G22" s="19"/>
      <c r="H22" s="19"/>
      <c r="I22" s="19"/>
      <c r="J22" s="27">
        <f>SUM(G5*I5*C22)</f>
        <v>70921.803643446459</v>
      </c>
      <c r="K22" s="27"/>
      <c r="L22" s="14">
        <f>SUM(J22/100*K4)</f>
        <v>3191.4811639550908</v>
      </c>
      <c r="M22" s="7">
        <f t="shared" si="0"/>
        <v>265.95676366292423</v>
      </c>
      <c r="N22" s="65">
        <f>SUM(D22*O3)</f>
        <v>192.56832</v>
      </c>
      <c r="O22" s="65"/>
      <c r="P22" s="65"/>
      <c r="Q22" s="22">
        <f t="shared" si="1"/>
        <v>32.094719999999995</v>
      </c>
      <c r="V22" s="2"/>
      <c r="W22" s="2"/>
    </row>
    <row r="23" spans="1:23" x14ac:dyDescent="0.25">
      <c r="A23" s="4"/>
      <c r="B23" s="4" t="s">
        <v>16</v>
      </c>
      <c r="C23" s="5">
        <v>43.69</v>
      </c>
      <c r="D23" s="6">
        <f t="shared" si="2"/>
        <v>97.865600000000001</v>
      </c>
      <c r="E23" s="6">
        <v>2.2400000000000002</v>
      </c>
      <c r="F23" s="7"/>
      <c r="G23" s="19"/>
      <c r="H23" s="19"/>
      <c r="I23" s="19"/>
      <c r="J23" s="27">
        <f>SUM(G5*I5*C23)</f>
        <v>43252.004483279947</v>
      </c>
      <c r="K23" s="27"/>
      <c r="L23" s="14">
        <f>SUM(J23/100*K4)</f>
        <v>1946.3402017475976</v>
      </c>
      <c r="M23" s="7">
        <f t="shared" si="0"/>
        <v>162.1950168122998</v>
      </c>
      <c r="N23" s="65">
        <f>SUM(D23*O3)</f>
        <v>117.43871999999999</v>
      </c>
      <c r="O23" s="65"/>
      <c r="P23" s="65"/>
      <c r="Q23" s="22">
        <f t="shared" si="1"/>
        <v>19.573119999999989</v>
      </c>
      <c r="V23" s="2"/>
      <c r="W23" s="2"/>
    </row>
    <row r="24" spans="1:23" x14ac:dyDescent="0.25">
      <c r="A24" s="4"/>
      <c r="B24" s="4" t="s">
        <v>16</v>
      </c>
      <c r="C24" s="5">
        <v>41.71</v>
      </c>
      <c r="D24" s="6">
        <f t="shared" si="2"/>
        <v>93.430400000000006</v>
      </c>
      <c r="E24" s="6">
        <v>2.2400000000000002</v>
      </c>
      <c r="F24" s="7"/>
      <c r="G24" s="19"/>
      <c r="H24" s="19"/>
      <c r="I24" s="19"/>
      <c r="J24" s="27">
        <f>SUM(G5*I5*C24)</f>
        <v>41291.854131325403</v>
      </c>
      <c r="K24" s="27"/>
      <c r="L24" s="14">
        <f>SUM(J24/100*K4)</f>
        <v>1858.1334359096431</v>
      </c>
      <c r="M24" s="7">
        <f t="shared" si="0"/>
        <v>154.84445299247025</v>
      </c>
      <c r="N24" s="65">
        <f>SUM(D24*O3)</f>
        <v>112.11648000000001</v>
      </c>
      <c r="O24" s="65"/>
      <c r="P24" s="65"/>
      <c r="Q24" s="22">
        <f t="shared" si="1"/>
        <v>18.686080000000004</v>
      </c>
      <c r="V24" s="2"/>
      <c r="W24" s="2"/>
    </row>
    <row r="25" spans="1:23" x14ac:dyDescent="0.25">
      <c r="A25" s="4"/>
      <c r="B25" s="4" t="s">
        <v>16</v>
      </c>
      <c r="C25" s="5">
        <v>44.03</v>
      </c>
      <c r="D25" s="6">
        <f t="shared" si="2"/>
        <v>98.627200000000016</v>
      </c>
      <c r="E25" s="6">
        <v>2.2400000000000002</v>
      </c>
      <c r="F25" s="7"/>
      <c r="G25" s="19"/>
      <c r="H25" s="19"/>
      <c r="I25" s="19"/>
      <c r="J25" s="27">
        <f>SUM(G5*I5*C25)</f>
        <v>43588.595957858008</v>
      </c>
      <c r="K25" s="27"/>
      <c r="L25" s="14">
        <f>SUM(J25/100*K4)</f>
        <v>1961.4868181036104</v>
      </c>
      <c r="M25" s="7">
        <f t="shared" si="0"/>
        <v>163.45723484196753</v>
      </c>
      <c r="N25" s="65">
        <f>SUM(D25*O3)</f>
        <v>118.35264000000001</v>
      </c>
      <c r="O25" s="65"/>
      <c r="P25" s="65"/>
      <c r="Q25" s="22">
        <f t="shared" si="1"/>
        <v>19.725439999999992</v>
      </c>
      <c r="V25" s="2"/>
      <c r="W25" s="2"/>
    </row>
    <row r="26" spans="1:23" x14ac:dyDescent="0.25">
      <c r="A26" s="4"/>
      <c r="B26" s="4" t="s">
        <v>14</v>
      </c>
      <c r="C26" s="5">
        <v>71.64</v>
      </c>
      <c r="D26" s="6">
        <f t="shared" si="2"/>
        <v>160.4736</v>
      </c>
      <c r="E26" s="6">
        <v>2.2400000000000002</v>
      </c>
      <c r="F26" s="7"/>
      <c r="G26" s="19"/>
      <c r="H26" s="19"/>
      <c r="I26" s="19"/>
      <c r="J26" s="27">
        <f>SUM(G5*I5*C26)</f>
        <v>70921.803643446459</v>
      </c>
      <c r="K26" s="27"/>
      <c r="L26" s="14">
        <f>SUM(J26/100*K4)</f>
        <v>3191.4811639550908</v>
      </c>
      <c r="M26" s="7">
        <f t="shared" si="0"/>
        <v>265.95676366292423</v>
      </c>
      <c r="N26" s="65">
        <f>SUM(D26*O3)</f>
        <v>192.56832</v>
      </c>
      <c r="O26" s="65"/>
      <c r="P26" s="65"/>
      <c r="Q26" s="22">
        <f t="shared" si="1"/>
        <v>32.094719999999995</v>
      </c>
      <c r="V26" s="2"/>
      <c r="W26" s="2"/>
    </row>
    <row r="27" spans="1:23" x14ac:dyDescent="0.25">
      <c r="A27" s="4"/>
      <c r="B27" s="4" t="s">
        <v>15</v>
      </c>
      <c r="C27" s="5">
        <v>25.18</v>
      </c>
      <c r="D27" s="6">
        <f t="shared" si="2"/>
        <v>56.403200000000005</v>
      </c>
      <c r="E27" s="6">
        <v>2.2400000000000002</v>
      </c>
      <c r="F27" s="7"/>
      <c r="G27" s="19"/>
      <c r="H27" s="19"/>
      <c r="I27" s="19"/>
      <c r="J27" s="27">
        <f>SUM(G5*I5*C27)</f>
        <v>24927.568617280594</v>
      </c>
      <c r="K27" s="27"/>
      <c r="L27" s="14">
        <f>SUM(J27/100*K4)</f>
        <v>1121.7405877776266</v>
      </c>
      <c r="M27" s="7">
        <f t="shared" si="0"/>
        <v>93.478382314802218</v>
      </c>
      <c r="N27" s="65">
        <f>SUM(D27*O3)</f>
        <v>67.683840000000004</v>
      </c>
      <c r="O27" s="65"/>
      <c r="P27" s="65"/>
      <c r="Q27" s="22">
        <f t="shared" si="1"/>
        <v>11.280639999999998</v>
      </c>
      <c r="V27" s="2"/>
      <c r="W27" s="2"/>
    </row>
    <row r="28" spans="1:23" x14ac:dyDescent="0.25">
      <c r="A28" s="4"/>
      <c r="B28" s="4" t="s">
        <v>15</v>
      </c>
      <c r="C28" s="5">
        <v>25.18</v>
      </c>
      <c r="D28" s="6">
        <f t="shared" si="2"/>
        <v>56.403200000000005</v>
      </c>
      <c r="E28" s="6">
        <v>2.2400000000000002</v>
      </c>
      <c r="F28" s="7"/>
      <c r="G28" s="19"/>
      <c r="H28" s="19"/>
      <c r="I28" s="19"/>
      <c r="J28" s="27">
        <f>SUM(G5*I5*C28)</f>
        <v>24927.568617280594</v>
      </c>
      <c r="K28" s="27"/>
      <c r="L28" s="14">
        <f>SUM(J28/100*K4)</f>
        <v>1121.7405877776266</v>
      </c>
      <c r="M28" s="7">
        <f t="shared" si="0"/>
        <v>93.478382314802218</v>
      </c>
      <c r="N28" s="65">
        <f>SUM(D28*O3)</f>
        <v>67.683840000000004</v>
      </c>
      <c r="O28" s="65"/>
      <c r="P28" s="65"/>
      <c r="Q28" s="22">
        <f t="shared" si="1"/>
        <v>11.280639999999998</v>
      </c>
      <c r="V28" s="2"/>
      <c r="W28" s="2"/>
    </row>
    <row r="29" spans="1:23" x14ac:dyDescent="0.25">
      <c r="A29" s="4"/>
      <c r="B29" s="4" t="s">
        <v>15</v>
      </c>
      <c r="C29" s="5">
        <v>25.26</v>
      </c>
      <c r="D29" s="6">
        <f t="shared" si="2"/>
        <v>56.582400000000007</v>
      </c>
      <c r="E29" s="6">
        <v>2.2400000000000002</v>
      </c>
      <c r="F29" s="7"/>
      <c r="G29" s="19"/>
      <c r="H29" s="19"/>
      <c r="I29" s="19"/>
      <c r="J29" s="27">
        <f>SUM(G5*I5*C29)</f>
        <v>25006.766611298961</v>
      </c>
      <c r="K29" s="27"/>
      <c r="L29" s="14">
        <f>SUM(J29/100*K4)</f>
        <v>1125.3044975084531</v>
      </c>
      <c r="M29" s="7">
        <f t="shared" si="0"/>
        <v>93.775374792371096</v>
      </c>
      <c r="N29" s="65">
        <f>SUM(D29*O3)</f>
        <v>67.898880000000005</v>
      </c>
      <c r="O29" s="65"/>
      <c r="P29" s="65"/>
      <c r="Q29" s="22">
        <f t="shared" si="1"/>
        <v>11.316479999999999</v>
      </c>
      <c r="V29" s="2"/>
      <c r="W29" s="2"/>
    </row>
    <row r="30" spans="1:23" x14ac:dyDescent="0.25">
      <c r="A30" s="4"/>
      <c r="B30" s="4" t="s">
        <v>14</v>
      </c>
      <c r="C30" s="5">
        <v>71.64</v>
      </c>
      <c r="D30" s="6">
        <f t="shared" si="2"/>
        <v>160.4736</v>
      </c>
      <c r="E30" s="6">
        <v>2.2400000000000002</v>
      </c>
      <c r="F30" s="7"/>
      <c r="G30" s="19"/>
      <c r="H30" s="19"/>
      <c r="I30" s="19"/>
      <c r="J30" s="27">
        <f>SUM(G5*I5*C30)</f>
        <v>70921.803643446459</v>
      </c>
      <c r="K30" s="27"/>
      <c r="L30" s="14">
        <f>SUM(J30/100*K4)</f>
        <v>3191.4811639550908</v>
      </c>
      <c r="M30" s="7">
        <f t="shared" si="0"/>
        <v>265.95676366292423</v>
      </c>
      <c r="N30" s="65">
        <f>SUM(D30*O3)</f>
        <v>192.56832</v>
      </c>
      <c r="O30" s="65"/>
      <c r="P30" s="65"/>
      <c r="Q30" s="22">
        <f t="shared" si="1"/>
        <v>32.094719999999995</v>
      </c>
      <c r="V30" s="2"/>
      <c r="W30" s="2"/>
    </row>
    <row r="31" spans="1:23" x14ac:dyDescent="0.25">
      <c r="A31" s="4"/>
      <c r="B31" s="4" t="s">
        <v>16</v>
      </c>
      <c r="C31" s="5">
        <v>43.69</v>
      </c>
      <c r="D31" s="6">
        <f t="shared" si="2"/>
        <v>97.865600000000001</v>
      </c>
      <c r="E31" s="6">
        <v>2.2400000000000002</v>
      </c>
      <c r="F31" s="7"/>
      <c r="G31" s="19"/>
      <c r="H31" s="19"/>
      <c r="I31" s="19"/>
      <c r="J31" s="27">
        <f>SUM(G5*I5*C31)</f>
        <v>43252.004483279947</v>
      </c>
      <c r="K31" s="27"/>
      <c r="L31" s="14">
        <f>SUM(J31/100*K4)</f>
        <v>1946.3402017475976</v>
      </c>
      <c r="M31" s="7">
        <f t="shared" si="0"/>
        <v>162.1950168122998</v>
      </c>
      <c r="N31" s="65">
        <f>SUM(D31*O3)</f>
        <v>117.43871999999999</v>
      </c>
      <c r="O31" s="65"/>
      <c r="P31" s="65"/>
      <c r="Q31" s="22">
        <f t="shared" si="1"/>
        <v>19.573119999999989</v>
      </c>
      <c r="V31" s="2"/>
      <c r="W31" s="2"/>
    </row>
    <row r="32" spans="1:23" x14ac:dyDescent="0.25">
      <c r="A32" s="4"/>
      <c r="B32" s="4" t="s">
        <v>16</v>
      </c>
      <c r="C32" s="5">
        <v>41.71</v>
      </c>
      <c r="D32" s="6">
        <f t="shared" si="2"/>
        <v>93.430400000000006</v>
      </c>
      <c r="E32" s="6">
        <v>2.2400000000000002</v>
      </c>
      <c r="F32" s="7"/>
      <c r="G32" s="19"/>
      <c r="H32" s="19"/>
      <c r="I32" s="19"/>
      <c r="J32" s="27">
        <f>SUM(G5*I5*C32)</f>
        <v>41291.854131325403</v>
      </c>
      <c r="K32" s="27"/>
      <c r="L32" s="14">
        <f>SUM(J32/100*K4)</f>
        <v>1858.1334359096431</v>
      </c>
      <c r="M32" s="7">
        <f t="shared" si="0"/>
        <v>154.84445299247025</v>
      </c>
      <c r="N32" s="65">
        <f>SUM(D32*O3)</f>
        <v>112.11648000000001</v>
      </c>
      <c r="O32" s="65"/>
      <c r="P32" s="65"/>
      <c r="Q32" s="22">
        <f t="shared" si="1"/>
        <v>18.686080000000004</v>
      </c>
      <c r="V32" s="2"/>
      <c r="W32" s="2"/>
    </row>
    <row r="33" spans="1:23" x14ac:dyDescent="0.25">
      <c r="A33" s="4"/>
      <c r="B33" s="4" t="s">
        <v>16</v>
      </c>
      <c r="C33" s="5">
        <v>44.03</v>
      </c>
      <c r="D33" s="6">
        <f t="shared" si="2"/>
        <v>98.627200000000016</v>
      </c>
      <c r="E33" s="6">
        <v>2.2400000000000002</v>
      </c>
      <c r="F33" s="7"/>
      <c r="G33" s="19"/>
      <c r="H33" s="19"/>
      <c r="I33" s="19"/>
      <c r="J33" s="27">
        <f>SUM(G5*I5*C33)</f>
        <v>43588.595957858008</v>
      </c>
      <c r="K33" s="27"/>
      <c r="L33" s="14">
        <f>SUM(J33/100*K4)</f>
        <v>1961.4868181036104</v>
      </c>
      <c r="M33" s="7">
        <f t="shared" si="0"/>
        <v>163.45723484196753</v>
      </c>
      <c r="N33" s="65">
        <f>SUM(D33*O3)</f>
        <v>118.35264000000001</v>
      </c>
      <c r="O33" s="65"/>
      <c r="P33" s="65"/>
      <c r="Q33" s="22">
        <f t="shared" si="1"/>
        <v>19.725439999999992</v>
      </c>
      <c r="V33" s="2"/>
      <c r="W33" s="2"/>
    </row>
    <row r="34" spans="1:23" x14ac:dyDescent="0.25">
      <c r="A34" s="4"/>
      <c r="B34" s="4" t="s">
        <v>14</v>
      </c>
      <c r="C34" s="5">
        <v>71.64</v>
      </c>
      <c r="D34" s="6">
        <f t="shared" si="2"/>
        <v>160.4736</v>
      </c>
      <c r="E34" s="6">
        <v>2.2400000000000002</v>
      </c>
      <c r="F34" s="7"/>
      <c r="G34" s="19"/>
      <c r="H34" s="19"/>
      <c r="I34" s="19"/>
      <c r="J34" s="27">
        <f>SUM(G5*I5*C34)</f>
        <v>70921.803643446459</v>
      </c>
      <c r="K34" s="27"/>
      <c r="L34" s="14">
        <f>SUM(J34/100*K4)</f>
        <v>3191.4811639550908</v>
      </c>
      <c r="M34" s="7">
        <f t="shared" si="0"/>
        <v>265.95676366292423</v>
      </c>
      <c r="N34" s="65">
        <f>SUM(D34*O3)</f>
        <v>192.56832</v>
      </c>
      <c r="O34" s="65"/>
      <c r="P34" s="65"/>
      <c r="Q34" s="22">
        <f t="shared" si="1"/>
        <v>32.094719999999995</v>
      </c>
      <c r="V34" s="2"/>
      <c r="W34" s="2"/>
    </row>
    <row r="35" spans="1:23" ht="15.75" thickBot="1" x14ac:dyDescent="0.3">
      <c r="A35" s="4"/>
      <c r="B35" s="4" t="s">
        <v>15</v>
      </c>
      <c r="C35" s="5">
        <v>25.18</v>
      </c>
      <c r="D35" s="6">
        <f t="shared" si="2"/>
        <v>56.403200000000005</v>
      </c>
      <c r="E35" s="6">
        <v>2.2400000000000002</v>
      </c>
      <c r="F35" s="7"/>
      <c r="G35" s="19"/>
      <c r="H35" s="19"/>
      <c r="I35" s="19"/>
      <c r="J35" s="26">
        <f>SUM(G5*I5*C35)</f>
        <v>24927.568617280594</v>
      </c>
      <c r="K35" s="26"/>
      <c r="L35" s="14">
        <f>SUM(J35/100*K4)</f>
        <v>1121.7405877776266</v>
      </c>
      <c r="M35" s="7">
        <f t="shared" si="0"/>
        <v>93.478382314802218</v>
      </c>
      <c r="N35" s="65">
        <f>SUM(D35*O3)</f>
        <v>67.683840000000004</v>
      </c>
      <c r="O35" s="65"/>
      <c r="P35" s="65"/>
      <c r="Q35" s="22">
        <f t="shared" si="1"/>
        <v>11.280639999999998</v>
      </c>
      <c r="R35" s="34" t="s">
        <v>26</v>
      </c>
      <c r="V35" s="2"/>
      <c r="W35" s="2"/>
    </row>
    <row r="36" spans="1:23" ht="15.75" thickBot="1" x14ac:dyDescent="0.3">
      <c r="A36" s="4"/>
      <c r="B36" s="4"/>
      <c r="C36" s="29">
        <f>SUM(C5:C35)</f>
        <v>1376.4800000000002</v>
      </c>
      <c r="D36" s="29">
        <f>SUM(E36*C36)</f>
        <v>3083.3152000000009</v>
      </c>
      <c r="E36" s="23">
        <v>2.2400000000000002</v>
      </c>
      <c r="F36" s="7"/>
      <c r="G36" s="19"/>
      <c r="H36" s="19"/>
      <c r="I36" s="19"/>
      <c r="J36" s="28">
        <f>SUM(J5:J35)</f>
        <v>1362680.6850799997</v>
      </c>
      <c r="K36" s="28"/>
      <c r="L36" s="29">
        <f>SUM(L5:L35)</f>
        <v>61320.630828599977</v>
      </c>
      <c r="M36" s="29">
        <f>SUM(M5:M35)</f>
        <v>5110.0525690499981</v>
      </c>
      <c r="N36" s="69">
        <f>SUM(N5:P35)</f>
        <v>3699.9820800000007</v>
      </c>
      <c r="O36" s="70"/>
      <c r="P36" s="70"/>
      <c r="Q36" s="31">
        <f>SUM(Q5:Q35)</f>
        <v>616.66367999999989</v>
      </c>
      <c r="R36" s="35">
        <f>SUM(Q36*12)</f>
        <v>7399.9641599999986</v>
      </c>
      <c r="V36" s="2"/>
      <c r="W36" s="2"/>
    </row>
  </sheetData>
  <mergeCells count="47">
    <mergeCell ref="N35:P35"/>
    <mergeCell ref="N36:P36"/>
    <mergeCell ref="N29:P29"/>
    <mergeCell ref="N30:P30"/>
    <mergeCell ref="N31:P31"/>
    <mergeCell ref="N32:P32"/>
    <mergeCell ref="N33:P33"/>
    <mergeCell ref="N25:P25"/>
    <mergeCell ref="N26:P26"/>
    <mergeCell ref="N27:P27"/>
    <mergeCell ref="N28:P28"/>
    <mergeCell ref="N34:P34"/>
    <mergeCell ref="N20:P20"/>
    <mergeCell ref="N21:P21"/>
    <mergeCell ref="N22:P22"/>
    <mergeCell ref="N23:P23"/>
    <mergeCell ref="N24:P24"/>
    <mergeCell ref="N15:P15"/>
    <mergeCell ref="N16:P16"/>
    <mergeCell ref="N17:P17"/>
    <mergeCell ref="N18:P18"/>
    <mergeCell ref="N19:P19"/>
    <mergeCell ref="N10:P10"/>
    <mergeCell ref="N11:P11"/>
    <mergeCell ref="N12:P12"/>
    <mergeCell ref="N13:P13"/>
    <mergeCell ref="N14:P14"/>
    <mergeCell ref="N5:P5"/>
    <mergeCell ref="N6:P6"/>
    <mergeCell ref="N7:P7"/>
    <mergeCell ref="N8:P8"/>
    <mergeCell ref="N9:P9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Q3:Q4"/>
    <mergeCell ref="K3:L3"/>
    <mergeCell ref="N3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C593-E948-45AC-B0E7-7F912C80057C}">
  <dimension ref="A1:W24"/>
  <sheetViews>
    <sheetView workbookViewId="0">
      <selection activeCell="O3" sqref="O3:O4"/>
    </sheetView>
  </sheetViews>
  <sheetFormatPr defaultRowHeight="15" x14ac:dyDescent="0.25"/>
  <cols>
    <col min="1" max="1" width="11.5703125" customWidth="1"/>
    <col min="2" max="2" width="12" customWidth="1"/>
    <col min="3" max="3" width="14.5703125" customWidth="1"/>
    <col min="4" max="4" width="16.42578125" customWidth="1"/>
    <col min="6" max="6" width="18.28515625" customWidth="1"/>
    <col min="7" max="7" width="12.5703125" customWidth="1"/>
    <col min="8" max="8" width="8.5703125" customWidth="1"/>
    <col min="9" max="9" width="9.5703125" customWidth="1"/>
    <col min="10" max="10" width="15" customWidth="1"/>
    <col min="11" max="11" width="5.28515625" customWidth="1"/>
    <col min="12" max="12" width="13.7109375" customWidth="1"/>
    <col min="13" max="13" width="11.7109375" bestFit="1" customWidth="1"/>
    <col min="14" max="14" width="17.28515625" customWidth="1"/>
    <col min="15" max="15" width="4.85546875" customWidth="1"/>
    <col min="16" max="16" width="3.140625" customWidth="1"/>
    <col min="18" max="18" width="14.140625" customWidth="1"/>
  </cols>
  <sheetData>
    <row r="1" spans="1:23" x14ac:dyDescent="0.25">
      <c r="A1" s="66" t="s">
        <v>12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3"/>
    </row>
    <row r="2" spans="1:23" ht="15.75" thickBot="1" x14ac:dyDescent="0.3"/>
    <row r="3" spans="1:23" ht="28.5" customHeight="1" thickBot="1" x14ac:dyDescent="0.3">
      <c r="A3" s="52" t="s">
        <v>0</v>
      </c>
      <c r="B3" s="52" t="s">
        <v>13</v>
      </c>
      <c r="C3" s="54" t="s">
        <v>8</v>
      </c>
      <c r="D3" s="54" t="s">
        <v>39</v>
      </c>
      <c r="E3" s="52" t="s">
        <v>7</v>
      </c>
      <c r="F3" s="76" t="s">
        <v>27</v>
      </c>
      <c r="G3" s="78" t="s">
        <v>17</v>
      </c>
      <c r="H3" s="78" t="s">
        <v>19</v>
      </c>
      <c r="I3" s="78" t="s">
        <v>18</v>
      </c>
      <c r="J3" s="71" t="s">
        <v>20</v>
      </c>
      <c r="K3" s="71" t="s">
        <v>21</v>
      </c>
      <c r="L3" s="73"/>
      <c r="M3" s="54" t="s">
        <v>40</v>
      </c>
      <c r="N3" s="57" t="s">
        <v>25</v>
      </c>
      <c r="O3" s="45">
        <v>1.2</v>
      </c>
      <c r="P3" s="32"/>
      <c r="Q3" s="59" t="s">
        <v>23</v>
      </c>
    </row>
    <row r="4" spans="1:23" ht="18.75" customHeight="1" thickBot="1" x14ac:dyDescent="0.3">
      <c r="A4" s="53"/>
      <c r="B4" s="53"/>
      <c r="C4" s="55"/>
      <c r="D4" s="55"/>
      <c r="E4" s="53"/>
      <c r="F4" s="77"/>
      <c r="G4" s="79"/>
      <c r="H4" s="79"/>
      <c r="I4" s="79"/>
      <c r="J4" s="72"/>
      <c r="K4" s="45">
        <v>5</v>
      </c>
      <c r="L4" s="30" t="s">
        <v>22</v>
      </c>
      <c r="M4" s="55"/>
      <c r="N4" s="58"/>
      <c r="O4" s="46">
        <f>SUM((O3-1)*100)</f>
        <v>19.999999999999996</v>
      </c>
      <c r="P4" s="33" t="s">
        <v>24</v>
      </c>
      <c r="Q4" s="60"/>
    </row>
    <row r="5" spans="1:23" x14ac:dyDescent="0.25">
      <c r="A5" s="8" t="s">
        <v>33</v>
      </c>
      <c r="B5" s="8" t="s">
        <v>15</v>
      </c>
      <c r="C5" s="9">
        <v>28.66</v>
      </c>
      <c r="D5" s="10">
        <v>58.75</v>
      </c>
      <c r="E5" s="10">
        <v>2.04989532449</v>
      </c>
      <c r="F5" s="11">
        <v>625234.17000000004</v>
      </c>
      <c r="G5" s="16">
        <f>SUM(F5/C24)</f>
        <v>523.93632158479556</v>
      </c>
      <c r="H5" s="16">
        <v>71.099999999999994</v>
      </c>
      <c r="I5" s="24">
        <f>SUM(H5/2)/100+1</f>
        <v>1.3554999999999999</v>
      </c>
      <c r="J5" s="25">
        <f>SUM(G5*I5*C5)</f>
        <v>20354.208300808736</v>
      </c>
      <c r="K5" s="25"/>
      <c r="L5" s="11">
        <f>SUM(J5/100*K4)</f>
        <v>1017.7104150404368</v>
      </c>
      <c r="M5" s="11">
        <f>SUM(L5/12)</f>
        <v>84.809201253369736</v>
      </c>
      <c r="N5" s="74">
        <f>SUM(D5*O3)</f>
        <v>70.5</v>
      </c>
      <c r="O5" s="75"/>
      <c r="P5" s="75"/>
      <c r="Q5" s="21">
        <f>SUM(N5-D5)</f>
        <v>11.75</v>
      </c>
      <c r="V5" s="2"/>
      <c r="W5" s="2"/>
    </row>
    <row r="6" spans="1:23" x14ac:dyDescent="0.25">
      <c r="A6" s="4"/>
      <c r="B6" s="4" t="s">
        <v>16</v>
      </c>
      <c r="C6" s="5">
        <v>57.74</v>
      </c>
      <c r="D6" s="6">
        <v>118.37</v>
      </c>
      <c r="E6" s="6">
        <v>2.04989532449</v>
      </c>
      <c r="F6" s="7"/>
      <c r="G6" s="19"/>
      <c r="H6" s="19"/>
      <c r="I6" s="19"/>
      <c r="J6" s="26">
        <f>SUM(G5*I5*C6)</f>
        <v>41006.698788858914</v>
      </c>
      <c r="K6" s="26"/>
      <c r="L6" s="14">
        <f>SUM(J6/100*K4)</f>
        <v>2050.3349394429456</v>
      </c>
      <c r="M6" s="7">
        <f>SUM(L6/12)</f>
        <v>170.86124495357879</v>
      </c>
      <c r="N6" s="65">
        <f>SUM(D6*O3)</f>
        <v>142.04400000000001</v>
      </c>
      <c r="O6" s="65"/>
      <c r="P6" s="65"/>
      <c r="Q6" s="22">
        <f>SUM(N6-D6)</f>
        <v>23.674000000000007</v>
      </c>
      <c r="V6" s="2"/>
      <c r="W6" s="2"/>
    </row>
    <row r="7" spans="1:23" x14ac:dyDescent="0.25">
      <c r="A7" s="4"/>
      <c r="B7" s="4" t="s">
        <v>14</v>
      </c>
      <c r="C7" s="5">
        <v>74.45</v>
      </c>
      <c r="D7" s="6">
        <v>152.62</v>
      </c>
      <c r="E7" s="6">
        <v>2.04989532449</v>
      </c>
      <c r="F7" s="7"/>
      <c r="G7" s="19"/>
      <c r="H7" s="19"/>
      <c r="I7" s="19"/>
      <c r="J7" s="27">
        <f>SUM(G5*I5*C7)</f>
        <v>52874.068666964777</v>
      </c>
      <c r="K7" s="26"/>
      <c r="L7" s="14">
        <f>SUM(J7/100*K4)</f>
        <v>2643.7034333482388</v>
      </c>
      <c r="M7" s="7">
        <f t="shared" ref="M7:M23" si="0">SUM(L7/12)</f>
        <v>220.30861944568656</v>
      </c>
      <c r="N7" s="65">
        <f>SUM(D7*O3)</f>
        <v>183.14400000000001</v>
      </c>
      <c r="O7" s="65"/>
      <c r="P7" s="65"/>
      <c r="Q7" s="22">
        <f t="shared" ref="Q7:Q23" si="1">SUM(N7-D7)</f>
        <v>30.524000000000001</v>
      </c>
      <c r="V7" s="2"/>
      <c r="W7" s="2"/>
    </row>
    <row r="8" spans="1:23" x14ac:dyDescent="0.25">
      <c r="A8" s="4"/>
      <c r="B8" s="4" t="s">
        <v>16</v>
      </c>
      <c r="C8" s="5">
        <v>57.74</v>
      </c>
      <c r="D8" s="6">
        <v>118.37</v>
      </c>
      <c r="E8" s="6">
        <v>2.04989532449</v>
      </c>
      <c r="F8" s="7"/>
      <c r="G8" s="19"/>
      <c r="H8" s="19"/>
      <c r="I8" s="19"/>
      <c r="J8" s="26">
        <f>SUM(G5*I5*C8)</f>
        <v>41006.698788858914</v>
      </c>
      <c r="K8" s="26"/>
      <c r="L8" s="14">
        <f>SUM(J8/100*K4)</f>
        <v>2050.3349394429456</v>
      </c>
      <c r="M8" s="7">
        <f t="shared" si="0"/>
        <v>170.86124495357879</v>
      </c>
      <c r="N8" s="65">
        <f>SUM(D8*O3)</f>
        <v>142.04400000000001</v>
      </c>
      <c r="O8" s="65"/>
      <c r="P8" s="65"/>
      <c r="Q8" s="22">
        <f t="shared" si="1"/>
        <v>23.674000000000007</v>
      </c>
      <c r="V8" s="2"/>
      <c r="W8" s="2"/>
    </row>
    <row r="9" spans="1:23" x14ac:dyDescent="0.25">
      <c r="A9" s="4"/>
      <c r="B9" s="4" t="s">
        <v>14</v>
      </c>
      <c r="C9" s="5">
        <v>74.45</v>
      </c>
      <c r="D9" s="6">
        <v>152.62</v>
      </c>
      <c r="E9" s="6">
        <v>2.04989532449</v>
      </c>
      <c r="F9" s="7"/>
      <c r="G9" s="19"/>
      <c r="H9" s="19"/>
      <c r="I9" s="19"/>
      <c r="J9" s="27">
        <f>SUM(G5*I5*C9)</f>
        <v>52874.068666964777</v>
      </c>
      <c r="K9" s="27"/>
      <c r="L9" s="14">
        <f>SUM(J9/100*K4)</f>
        <v>2643.7034333482388</v>
      </c>
      <c r="M9" s="7">
        <f t="shared" si="0"/>
        <v>220.30861944568656</v>
      </c>
      <c r="N9" s="65">
        <f>SUM(D9*O3)</f>
        <v>183.14400000000001</v>
      </c>
      <c r="O9" s="65"/>
      <c r="P9" s="65"/>
      <c r="Q9" s="22">
        <f t="shared" si="1"/>
        <v>30.524000000000001</v>
      </c>
      <c r="V9" s="2"/>
      <c r="W9" s="2"/>
    </row>
    <row r="10" spans="1:23" x14ac:dyDescent="0.25">
      <c r="A10" s="4"/>
      <c r="B10" s="4" t="s">
        <v>16</v>
      </c>
      <c r="C10" s="5">
        <v>57.74</v>
      </c>
      <c r="D10" s="6">
        <v>118.37</v>
      </c>
      <c r="E10" s="6">
        <v>2.04989532449</v>
      </c>
      <c r="F10" s="7"/>
      <c r="G10" s="19"/>
      <c r="H10" s="19"/>
      <c r="I10" s="19"/>
      <c r="J10" s="27">
        <f>SUM(G5*I5*C10)</f>
        <v>41006.698788858914</v>
      </c>
      <c r="K10" s="27"/>
      <c r="L10" s="14">
        <f>SUM(J10/100*K4)</f>
        <v>2050.3349394429456</v>
      </c>
      <c r="M10" s="7">
        <f t="shared" si="0"/>
        <v>170.86124495357879</v>
      </c>
      <c r="N10" s="65">
        <f>SUM(D10*O3)</f>
        <v>142.04400000000001</v>
      </c>
      <c r="O10" s="65"/>
      <c r="P10" s="65"/>
      <c r="Q10" s="22">
        <f t="shared" si="1"/>
        <v>23.674000000000007</v>
      </c>
      <c r="V10" s="2"/>
      <c r="W10" s="2"/>
    </row>
    <row r="11" spans="1:23" x14ac:dyDescent="0.25">
      <c r="A11" s="4"/>
      <c r="B11" s="4" t="s">
        <v>14</v>
      </c>
      <c r="C11" s="5">
        <v>74.45</v>
      </c>
      <c r="D11" s="6">
        <v>152.62</v>
      </c>
      <c r="E11" s="6">
        <v>2.04989532449</v>
      </c>
      <c r="F11" s="7"/>
      <c r="G11" s="19"/>
      <c r="H11" s="19"/>
      <c r="I11" s="19"/>
      <c r="J11" s="27">
        <f>SUM(G5*I5*C11)</f>
        <v>52874.068666964777</v>
      </c>
      <c r="K11" s="27"/>
      <c r="L11" s="14">
        <f>SUM(J11/100*K4)</f>
        <v>2643.7034333482388</v>
      </c>
      <c r="M11" s="7">
        <f t="shared" si="0"/>
        <v>220.30861944568656</v>
      </c>
      <c r="N11" s="65">
        <f>SUM(D11*O3)</f>
        <v>183.14400000000001</v>
      </c>
      <c r="O11" s="65"/>
      <c r="P11" s="65"/>
      <c r="Q11" s="22">
        <f t="shared" si="1"/>
        <v>30.524000000000001</v>
      </c>
      <c r="V11" s="2"/>
      <c r="W11" s="2"/>
    </row>
    <row r="12" spans="1:23" x14ac:dyDescent="0.25">
      <c r="A12" s="4"/>
      <c r="B12" s="4" t="s">
        <v>16</v>
      </c>
      <c r="C12" s="5">
        <v>57.74</v>
      </c>
      <c r="D12" s="6">
        <v>118.37</v>
      </c>
      <c r="E12" s="6">
        <v>2.04989532449</v>
      </c>
      <c r="F12" s="7"/>
      <c r="G12" s="19"/>
      <c r="H12" s="19"/>
      <c r="I12" s="19"/>
      <c r="J12" s="27">
        <f>SUM(G5*I5*C12)</f>
        <v>41006.698788858914</v>
      </c>
      <c r="K12" s="27"/>
      <c r="L12" s="14">
        <f>SUM(J12/100*K4)</f>
        <v>2050.3349394429456</v>
      </c>
      <c r="M12" s="7">
        <f t="shared" si="0"/>
        <v>170.86124495357879</v>
      </c>
      <c r="N12" s="65">
        <f>SUM(D12*O3)</f>
        <v>142.04400000000001</v>
      </c>
      <c r="O12" s="65"/>
      <c r="P12" s="65"/>
      <c r="Q12" s="22">
        <f t="shared" si="1"/>
        <v>23.674000000000007</v>
      </c>
      <c r="V12" s="2"/>
      <c r="W12" s="2"/>
    </row>
    <row r="13" spans="1:23" x14ac:dyDescent="0.25">
      <c r="A13" s="4"/>
      <c r="B13" s="4" t="s">
        <v>14</v>
      </c>
      <c r="C13" s="5">
        <v>74.45</v>
      </c>
      <c r="D13" s="6">
        <v>152.62</v>
      </c>
      <c r="E13" s="6">
        <v>2.04989532449</v>
      </c>
      <c r="F13" s="7"/>
      <c r="G13" s="19"/>
      <c r="H13" s="19"/>
      <c r="I13" s="19"/>
      <c r="J13" s="27">
        <f>SUM(G5*I5*C13)</f>
        <v>52874.068666964777</v>
      </c>
      <c r="K13" s="27"/>
      <c r="L13" s="14">
        <f>SUM(J13/100*K4)</f>
        <v>2643.7034333482388</v>
      </c>
      <c r="M13" s="7">
        <f t="shared" si="0"/>
        <v>220.30861944568656</v>
      </c>
      <c r="N13" s="65">
        <f>SUM(D13*O3)</f>
        <v>183.14400000000001</v>
      </c>
      <c r="O13" s="65"/>
      <c r="P13" s="65"/>
      <c r="Q13" s="22">
        <f t="shared" si="1"/>
        <v>30.524000000000001</v>
      </c>
      <c r="V13" s="2"/>
      <c r="W13" s="2"/>
    </row>
    <row r="14" spans="1:23" x14ac:dyDescent="0.25">
      <c r="A14" s="4" t="s">
        <v>32</v>
      </c>
      <c r="B14" s="4" t="s">
        <v>15</v>
      </c>
      <c r="C14" s="5">
        <v>28.66</v>
      </c>
      <c r="D14" s="6">
        <v>58.75</v>
      </c>
      <c r="E14" s="6">
        <v>2.04989532449</v>
      </c>
      <c r="F14" s="7"/>
      <c r="G14" s="19"/>
      <c r="H14" s="19"/>
      <c r="I14" s="19"/>
      <c r="J14" s="27">
        <f>SUM(G5*I5*C14)</f>
        <v>20354.208300808736</v>
      </c>
      <c r="K14" s="27"/>
      <c r="L14" s="14">
        <f>SUM(J14/100*K4)</f>
        <v>1017.7104150404368</v>
      </c>
      <c r="M14" s="7">
        <f t="shared" si="0"/>
        <v>84.809201253369736</v>
      </c>
      <c r="N14" s="65">
        <f>SUM(D14*O3)</f>
        <v>70.5</v>
      </c>
      <c r="O14" s="65"/>
      <c r="P14" s="65"/>
      <c r="Q14" s="22">
        <f t="shared" si="1"/>
        <v>11.75</v>
      </c>
      <c r="V14" s="2"/>
      <c r="W14" s="2"/>
    </row>
    <row r="15" spans="1:23" x14ac:dyDescent="0.25">
      <c r="A15" s="4"/>
      <c r="B15" s="4" t="s">
        <v>14</v>
      </c>
      <c r="C15" s="5">
        <v>78.5</v>
      </c>
      <c r="D15" s="6">
        <v>160.93</v>
      </c>
      <c r="E15" s="6">
        <v>2.04989532449</v>
      </c>
      <c r="F15" s="7"/>
      <c r="G15" s="19"/>
      <c r="H15" s="19"/>
      <c r="I15" s="19"/>
      <c r="J15" s="27">
        <f>SUM(G5*I5*C15)</f>
        <v>55750.361186792943</v>
      </c>
      <c r="K15" s="27"/>
      <c r="L15" s="14">
        <f>SUM(J15/100*K4)</f>
        <v>2787.5180593396472</v>
      </c>
      <c r="M15" s="7">
        <f t="shared" si="0"/>
        <v>232.29317161163726</v>
      </c>
      <c r="N15" s="65">
        <f>SUM(D15*O3)</f>
        <v>193.11600000000001</v>
      </c>
      <c r="O15" s="65"/>
      <c r="P15" s="65"/>
      <c r="Q15" s="22">
        <f t="shared" si="1"/>
        <v>32.186000000000007</v>
      </c>
      <c r="V15" s="2"/>
      <c r="W15" s="2"/>
    </row>
    <row r="16" spans="1:23" x14ac:dyDescent="0.25">
      <c r="A16" s="4"/>
      <c r="B16" s="4" t="s">
        <v>16</v>
      </c>
      <c r="C16" s="5">
        <v>57.74</v>
      </c>
      <c r="D16" s="6">
        <v>118.37</v>
      </c>
      <c r="E16" s="6">
        <v>2.04989532449</v>
      </c>
      <c r="F16" s="7"/>
      <c r="G16" s="19"/>
      <c r="H16" s="19"/>
      <c r="I16" s="19"/>
      <c r="J16" s="27">
        <f>SUM(G5*I5*C16)</f>
        <v>41006.698788858914</v>
      </c>
      <c r="K16" s="27"/>
      <c r="L16" s="14">
        <f>SUM(J16/100*K4)</f>
        <v>2050.3349394429456</v>
      </c>
      <c r="M16" s="7">
        <f t="shared" si="0"/>
        <v>170.86124495357879</v>
      </c>
      <c r="N16" s="65">
        <f>SUM(D16*O3)</f>
        <v>142.04400000000001</v>
      </c>
      <c r="O16" s="65"/>
      <c r="P16" s="65"/>
      <c r="Q16" s="22">
        <f t="shared" si="1"/>
        <v>23.674000000000007</v>
      </c>
      <c r="V16" s="2"/>
      <c r="W16" s="2"/>
    </row>
    <row r="17" spans="1:23" x14ac:dyDescent="0.25">
      <c r="A17" s="4"/>
      <c r="B17" s="4" t="s">
        <v>14</v>
      </c>
      <c r="C17" s="5">
        <v>74.45</v>
      </c>
      <c r="D17" s="6">
        <v>152.62</v>
      </c>
      <c r="E17" s="6">
        <v>2.04989532449</v>
      </c>
      <c r="F17" s="7"/>
      <c r="G17" s="19"/>
      <c r="H17" s="19"/>
      <c r="I17" s="19"/>
      <c r="J17" s="27">
        <f>SUM(G5*I5*C17)</f>
        <v>52874.068666964777</v>
      </c>
      <c r="K17" s="27"/>
      <c r="L17" s="14">
        <f>SUM(J17/100*K4)</f>
        <v>2643.7034333482388</v>
      </c>
      <c r="M17" s="7">
        <f t="shared" si="0"/>
        <v>220.30861944568656</v>
      </c>
      <c r="N17" s="65">
        <f>SUM(D17*O3)</f>
        <v>183.14400000000001</v>
      </c>
      <c r="O17" s="65"/>
      <c r="P17" s="65"/>
      <c r="Q17" s="22">
        <f t="shared" si="1"/>
        <v>30.524000000000001</v>
      </c>
      <c r="V17" s="2"/>
      <c r="W17" s="2"/>
    </row>
    <row r="18" spans="1:23" x14ac:dyDescent="0.25">
      <c r="A18" s="4"/>
      <c r="B18" s="4" t="s">
        <v>16</v>
      </c>
      <c r="C18" s="5">
        <v>57.74</v>
      </c>
      <c r="D18" s="6">
        <v>118.37</v>
      </c>
      <c r="E18" s="6">
        <v>2.04989532449</v>
      </c>
      <c r="F18" s="7"/>
      <c r="G18" s="19"/>
      <c r="H18" s="19"/>
      <c r="I18" s="19"/>
      <c r="J18" s="27">
        <f>SUM(G5*I5*C18)</f>
        <v>41006.698788858914</v>
      </c>
      <c r="K18" s="27"/>
      <c r="L18" s="14">
        <f>SUM(J18/100*K4)</f>
        <v>2050.3349394429456</v>
      </c>
      <c r="M18" s="7">
        <f t="shared" si="0"/>
        <v>170.86124495357879</v>
      </c>
      <c r="N18" s="65">
        <f>SUM(D18*O3)</f>
        <v>142.04400000000001</v>
      </c>
      <c r="O18" s="65"/>
      <c r="P18" s="65"/>
      <c r="Q18" s="22">
        <f t="shared" si="1"/>
        <v>23.674000000000007</v>
      </c>
      <c r="V18" s="2"/>
      <c r="W18" s="2"/>
    </row>
    <row r="19" spans="1:23" x14ac:dyDescent="0.25">
      <c r="A19" s="4"/>
      <c r="B19" s="4" t="s">
        <v>14</v>
      </c>
      <c r="C19" s="5">
        <v>74.45</v>
      </c>
      <c r="D19" s="6">
        <v>152.62</v>
      </c>
      <c r="E19" s="6">
        <v>2.04989532449</v>
      </c>
      <c r="F19" s="7"/>
      <c r="G19" s="19"/>
      <c r="H19" s="19"/>
      <c r="I19" s="19"/>
      <c r="J19" s="27">
        <f>SUM(G5*I5*C19)</f>
        <v>52874.068666964777</v>
      </c>
      <c r="K19" s="27"/>
      <c r="L19" s="14">
        <f>SUM(J19/100*K4)</f>
        <v>2643.7034333482388</v>
      </c>
      <c r="M19" s="7">
        <f t="shared" si="0"/>
        <v>220.30861944568656</v>
      </c>
      <c r="N19" s="65">
        <f>SUM(D19*O3)</f>
        <v>183.14400000000001</v>
      </c>
      <c r="O19" s="65"/>
      <c r="P19" s="65"/>
      <c r="Q19" s="22">
        <f t="shared" si="1"/>
        <v>30.524000000000001</v>
      </c>
      <c r="V19" s="2"/>
      <c r="W19" s="2"/>
    </row>
    <row r="20" spans="1:23" x14ac:dyDescent="0.25">
      <c r="A20" s="4"/>
      <c r="B20" s="4" t="s">
        <v>16</v>
      </c>
      <c r="C20" s="5">
        <v>57.74</v>
      </c>
      <c r="D20" s="6">
        <v>118.37</v>
      </c>
      <c r="E20" s="6">
        <v>2.04989532449</v>
      </c>
      <c r="F20" s="7"/>
      <c r="G20" s="19"/>
      <c r="H20" s="19"/>
      <c r="I20" s="19"/>
      <c r="J20" s="27">
        <f>SUM(G5*I5*C20)</f>
        <v>41006.698788858914</v>
      </c>
      <c r="K20" s="27"/>
      <c r="L20" s="14">
        <f>SUM(J20/100*K4)</f>
        <v>2050.3349394429456</v>
      </c>
      <c r="M20" s="7">
        <f t="shared" si="0"/>
        <v>170.86124495357879</v>
      </c>
      <c r="N20" s="65">
        <f>SUM(D20*O3)</f>
        <v>142.04400000000001</v>
      </c>
      <c r="O20" s="65"/>
      <c r="P20" s="65"/>
      <c r="Q20" s="22">
        <f t="shared" si="1"/>
        <v>23.674000000000007</v>
      </c>
      <c r="V20" s="2"/>
      <c r="W20" s="2"/>
    </row>
    <row r="21" spans="1:23" x14ac:dyDescent="0.25">
      <c r="A21" s="4"/>
      <c r="B21" s="4" t="s">
        <v>14</v>
      </c>
      <c r="C21" s="5">
        <v>74.45</v>
      </c>
      <c r="D21" s="6">
        <v>152.62</v>
      </c>
      <c r="E21" s="6">
        <v>2.04989532449</v>
      </c>
      <c r="F21" s="7"/>
      <c r="G21" s="19"/>
      <c r="H21" s="19"/>
      <c r="I21" s="19"/>
      <c r="J21" s="27">
        <f>SUM(G5*I5*C21)</f>
        <v>52874.068666964777</v>
      </c>
      <c r="K21" s="27"/>
      <c r="L21" s="14">
        <f>SUM(J21/100*K4)</f>
        <v>2643.7034333482388</v>
      </c>
      <c r="M21" s="7">
        <f t="shared" si="0"/>
        <v>220.30861944568656</v>
      </c>
      <c r="N21" s="65">
        <f>SUM(D21*O3)</f>
        <v>183.14400000000001</v>
      </c>
      <c r="O21" s="65"/>
      <c r="P21" s="65"/>
      <c r="Q21" s="22">
        <f t="shared" si="1"/>
        <v>30.524000000000001</v>
      </c>
      <c r="V21" s="2"/>
      <c r="W21" s="2"/>
    </row>
    <row r="22" spans="1:23" x14ac:dyDescent="0.25">
      <c r="A22" s="4"/>
      <c r="B22" s="4" t="s">
        <v>16</v>
      </c>
      <c r="C22" s="5">
        <v>57.74</v>
      </c>
      <c r="D22" s="6">
        <v>118.37</v>
      </c>
      <c r="E22" s="6">
        <v>2.04989532449</v>
      </c>
      <c r="F22" s="7"/>
      <c r="G22" s="19"/>
      <c r="H22" s="19"/>
      <c r="I22" s="19"/>
      <c r="J22" s="27">
        <f>SUM(G5*I5*C22)</f>
        <v>41006.698788858914</v>
      </c>
      <c r="K22" s="27"/>
      <c r="L22" s="14">
        <f>SUM(J22/100*K4)</f>
        <v>2050.3349394429456</v>
      </c>
      <c r="M22" s="7">
        <f t="shared" si="0"/>
        <v>170.86124495357879</v>
      </c>
      <c r="N22" s="65">
        <f>SUM(D22*O3)</f>
        <v>142.04400000000001</v>
      </c>
      <c r="O22" s="65"/>
      <c r="P22" s="65"/>
      <c r="Q22" s="22">
        <f t="shared" si="1"/>
        <v>23.674000000000007</v>
      </c>
      <c r="V22" s="2"/>
      <c r="W22" s="2"/>
    </row>
    <row r="23" spans="1:23" ht="15.75" thickBot="1" x14ac:dyDescent="0.3">
      <c r="A23" s="4"/>
      <c r="B23" s="4" t="s">
        <v>14</v>
      </c>
      <c r="C23" s="5">
        <v>74.45</v>
      </c>
      <c r="D23" s="6">
        <v>152.62</v>
      </c>
      <c r="E23" s="6">
        <v>2.04989532449</v>
      </c>
      <c r="F23" s="7"/>
      <c r="G23" s="19"/>
      <c r="H23" s="19"/>
      <c r="I23" s="19"/>
      <c r="J23" s="27">
        <f>SUM(G5*I5*C23)</f>
        <v>52874.068666964777</v>
      </c>
      <c r="K23" s="27"/>
      <c r="L23" s="14">
        <f>SUM(J23/100*K4)</f>
        <v>2643.7034333482388</v>
      </c>
      <c r="M23" s="7">
        <f t="shared" si="0"/>
        <v>220.30861944568656</v>
      </c>
      <c r="N23" s="65">
        <f>SUM(D23*O3)</f>
        <v>183.14400000000001</v>
      </c>
      <c r="O23" s="65"/>
      <c r="P23" s="65"/>
      <c r="Q23" s="22">
        <f t="shared" si="1"/>
        <v>30.524000000000001</v>
      </c>
      <c r="R23" s="34" t="s">
        <v>26</v>
      </c>
      <c r="V23" s="2"/>
      <c r="W23" s="2"/>
    </row>
    <row r="24" spans="1:23" ht="15.75" thickBot="1" x14ac:dyDescent="0.3">
      <c r="A24" s="4"/>
      <c r="B24" s="4"/>
      <c r="C24" s="29">
        <f>SUM(C5:C23)</f>
        <v>1193.3400000000001</v>
      </c>
      <c r="D24" s="29">
        <f>SUM(D5:D23)</f>
        <v>2446.3499999999995</v>
      </c>
      <c r="E24" s="23">
        <v>2.04989532449</v>
      </c>
      <c r="F24" s="7"/>
      <c r="G24" s="19"/>
      <c r="H24" s="19"/>
      <c r="I24" s="19"/>
      <c r="J24" s="28">
        <f>SUM(J5:J23)</f>
        <v>847504.91743500007</v>
      </c>
      <c r="K24" s="28"/>
      <c r="L24" s="29">
        <f>SUM(L5:L23)</f>
        <v>42375.24587174999</v>
      </c>
      <c r="M24" s="29">
        <f>SUM(M5:M23)</f>
        <v>3531.2704893124996</v>
      </c>
      <c r="N24" s="69">
        <f>SUM(N5:P23)</f>
        <v>2935.62</v>
      </c>
      <c r="O24" s="70"/>
      <c r="P24" s="70"/>
      <c r="Q24" s="31">
        <f>SUM(Q5:Q23)</f>
        <v>489.27</v>
      </c>
      <c r="R24" s="35">
        <f>SUM(Q24*12)</f>
        <v>5871.24</v>
      </c>
      <c r="V24" s="2"/>
      <c r="W24" s="2"/>
    </row>
  </sheetData>
  <mergeCells count="35">
    <mergeCell ref="N5:P5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M3:M4"/>
    <mergeCell ref="N3:N4"/>
    <mergeCell ref="Q3:Q4"/>
    <mergeCell ref="N17:P17"/>
    <mergeCell ref="N6:P6"/>
    <mergeCell ref="N7:P7"/>
    <mergeCell ref="N8:P8"/>
    <mergeCell ref="N9:P9"/>
    <mergeCell ref="N10:P10"/>
    <mergeCell ref="N11:P11"/>
    <mergeCell ref="N12:P12"/>
    <mergeCell ref="N13:P13"/>
    <mergeCell ref="N14:P14"/>
    <mergeCell ref="N15:P15"/>
    <mergeCell ref="N16:P16"/>
    <mergeCell ref="N24:P24"/>
    <mergeCell ref="N18:P18"/>
    <mergeCell ref="N19:P19"/>
    <mergeCell ref="N20:P20"/>
    <mergeCell ref="N21:P21"/>
    <mergeCell ref="N22:P22"/>
    <mergeCell ref="N23:P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9405-D523-4BDB-82E7-C263EE43CC3E}">
  <dimension ref="A1:W47"/>
  <sheetViews>
    <sheetView workbookViewId="0">
      <selection activeCell="I5" sqref="I5"/>
    </sheetView>
  </sheetViews>
  <sheetFormatPr defaultRowHeight="15" x14ac:dyDescent="0.25"/>
  <cols>
    <col min="1" max="1" width="11.5703125" customWidth="1"/>
    <col min="2" max="2" width="12" customWidth="1"/>
    <col min="3" max="3" width="14.5703125" customWidth="1"/>
    <col min="4" max="4" width="16.42578125" customWidth="1"/>
    <col min="6" max="6" width="18.28515625" customWidth="1"/>
    <col min="7" max="7" width="12.5703125" customWidth="1"/>
    <col min="8" max="8" width="8.5703125" customWidth="1"/>
    <col min="9" max="9" width="9.5703125" customWidth="1"/>
    <col min="10" max="10" width="15" customWidth="1"/>
    <col min="11" max="11" width="5.28515625" customWidth="1"/>
    <col min="12" max="12" width="13.7109375" customWidth="1"/>
    <col min="13" max="13" width="11.7109375" bestFit="1" customWidth="1"/>
    <col min="14" max="14" width="17.28515625" customWidth="1"/>
    <col min="15" max="15" width="4.85546875" customWidth="1"/>
    <col min="16" max="16" width="3.140625" customWidth="1"/>
    <col min="18" max="18" width="14.140625" customWidth="1"/>
  </cols>
  <sheetData>
    <row r="1" spans="1:23" x14ac:dyDescent="0.25">
      <c r="A1" s="66" t="s">
        <v>12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3"/>
    </row>
    <row r="2" spans="1:23" ht="15.75" thickBot="1" x14ac:dyDescent="0.3"/>
    <row r="3" spans="1:23" ht="28.5" customHeight="1" thickBot="1" x14ac:dyDescent="0.3">
      <c r="A3" s="52" t="s">
        <v>0</v>
      </c>
      <c r="B3" s="52" t="s">
        <v>13</v>
      </c>
      <c r="C3" s="54" t="s">
        <v>8</v>
      </c>
      <c r="D3" s="54" t="s">
        <v>39</v>
      </c>
      <c r="E3" s="52" t="s">
        <v>7</v>
      </c>
      <c r="F3" s="76" t="s">
        <v>27</v>
      </c>
      <c r="G3" s="78" t="s">
        <v>17</v>
      </c>
      <c r="H3" s="78" t="s">
        <v>19</v>
      </c>
      <c r="I3" s="78" t="s">
        <v>18</v>
      </c>
      <c r="J3" s="71" t="s">
        <v>20</v>
      </c>
      <c r="K3" s="71" t="s">
        <v>21</v>
      </c>
      <c r="L3" s="73"/>
      <c r="M3" s="54" t="s">
        <v>40</v>
      </c>
      <c r="N3" s="57" t="s">
        <v>25</v>
      </c>
      <c r="O3" s="45">
        <v>1.2</v>
      </c>
      <c r="P3" s="32"/>
      <c r="Q3" s="59" t="s">
        <v>23</v>
      </c>
    </row>
    <row r="4" spans="1:23" ht="18.75" customHeight="1" thickBot="1" x14ac:dyDescent="0.3">
      <c r="A4" s="53"/>
      <c r="B4" s="53"/>
      <c r="C4" s="55"/>
      <c r="D4" s="55"/>
      <c r="E4" s="53"/>
      <c r="F4" s="77"/>
      <c r="G4" s="79"/>
      <c r="H4" s="79"/>
      <c r="I4" s="79"/>
      <c r="J4" s="72"/>
      <c r="K4" s="45">
        <v>5</v>
      </c>
      <c r="L4" s="30" t="s">
        <v>22</v>
      </c>
      <c r="M4" s="55"/>
      <c r="N4" s="58"/>
      <c r="O4" s="46">
        <f>SUM((O3-1)*100)</f>
        <v>19.999999999999996</v>
      </c>
      <c r="P4" s="33" t="s">
        <v>24</v>
      </c>
      <c r="Q4" s="60"/>
    </row>
    <row r="5" spans="1:23" x14ac:dyDescent="0.25">
      <c r="A5" s="8" t="s">
        <v>29</v>
      </c>
      <c r="B5" s="8" t="s">
        <v>15</v>
      </c>
      <c r="C5" s="9">
        <v>28.66</v>
      </c>
      <c r="D5" s="10">
        <v>57.89</v>
      </c>
      <c r="E5" s="10">
        <v>2.0198883461200001</v>
      </c>
      <c r="F5" s="11">
        <v>1138995.52</v>
      </c>
      <c r="G5" s="16">
        <f>SUM(F5/C47)</f>
        <v>518.7107868586678</v>
      </c>
      <c r="H5" s="16">
        <v>71.099999999999994</v>
      </c>
      <c r="I5" s="24">
        <f>SUM(H5/2)/100+1</f>
        <v>1.3554999999999999</v>
      </c>
      <c r="J5" s="25">
        <f>SUM(G5*I5*C5)</f>
        <v>20151.203435681247</v>
      </c>
      <c r="K5" s="25"/>
      <c r="L5" s="11">
        <f>SUM(J5/100*K4)</f>
        <v>1007.5601717840624</v>
      </c>
      <c r="M5" s="11">
        <f>SUM(L5/12)</f>
        <v>83.963347648671871</v>
      </c>
      <c r="N5" s="74">
        <f>SUM(D5*O3)</f>
        <v>69.468000000000004</v>
      </c>
      <c r="O5" s="75"/>
      <c r="P5" s="75"/>
      <c r="Q5" s="21">
        <f>SUM(N5-D5)</f>
        <v>11.578000000000003</v>
      </c>
      <c r="V5" s="2"/>
      <c r="W5" s="2"/>
    </row>
    <row r="6" spans="1:23" x14ac:dyDescent="0.25">
      <c r="A6" s="4"/>
      <c r="B6" s="4" t="s">
        <v>15</v>
      </c>
      <c r="C6" s="5">
        <v>33.72</v>
      </c>
      <c r="D6" s="6">
        <v>68.11</v>
      </c>
      <c r="E6" s="6">
        <v>2.0198883461200001</v>
      </c>
      <c r="F6" s="7"/>
      <c r="G6" s="19"/>
      <c r="H6" s="19"/>
      <c r="I6" s="19"/>
      <c r="J6" s="26">
        <f>SUM(G5*I5*C6)</f>
        <v>23708.95254191108</v>
      </c>
      <c r="K6" s="26"/>
      <c r="L6" s="14">
        <f>SUM(J6/100*K4)</f>
        <v>1185.447627095554</v>
      </c>
      <c r="M6" s="7">
        <f>SUM(L6/12)</f>
        <v>98.787302257962835</v>
      </c>
      <c r="N6" s="65">
        <f>SUM(D6*O3)</f>
        <v>81.731999999999999</v>
      </c>
      <c r="O6" s="65"/>
      <c r="P6" s="65"/>
      <c r="Q6" s="22">
        <f>SUM(N6-D6)</f>
        <v>13.622</v>
      </c>
      <c r="V6" s="2"/>
      <c r="W6" s="2"/>
    </row>
    <row r="7" spans="1:23" x14ac:dyDescent="0.25">
      <c r="A7" s="4"/>
      <c r="B7" s="4" t="s">
        <v>15</v>
      </c>
      <c r="C7" s="5">
        <v>34.380000000000003</v>
      </c>
      <c r="D7" s="6">
        <v>69.44</v>
      </c>
      <c r="E7" s="6">
        <v>2.0198883461200001</v>
      </c>
      <c r="F7" s="7"/>
      <c r="G7" s="19"/>
      <c r="H7" s="19"/>
      <c r="I7" s="19"/>
      <c r="J7" s="27">
        <f>SUM(G5*I5*C7)</f>
        <v>24173.006773158453</v>
      </c>
      <c r="K7" s="26"/>
      <c r="L7" s="14">
        <f>SUM(J7/100*K4)</f>
        <v>1208.6503386579227</v>
      </c>
      <c r="M7" s="7">
        <f t="shared" ref="M7:M46" si="0">SUM(L7/12)</f>
        <v>100.7208615548269</v>
      </c>
      <c r="N7" s="65">
        <f>SUM(D7*O3)</f>
        <v>83.327999999999989</v>
      </c>
      <c r="O7" s="65"/>
      <c r="P7" s="65"/>
      <c r="Q7" s="22">
        <f t="shared" ref="Q7:Q46" si="1">SUM(N7-D7)</f>
        <v>13.887999999999991</v>
      </c>
      <c r="V7" s="2"/>
      <c r="W7" s="2"/>
    </row>
    <row r="8" spans="1:23" x14ac:dyDescent="0.25">
      <c r="A8" s="4"/>
      <c r="B8" s="4" t="s">
        <v>16</v>
      </c>
      <c r="C8" s="5">
        <v>57.1</v>
      </c>
      <c r="D8" s="6">
        <v>115.34</v>
      </c>
      <c r="E8" s="6">
        <v>2.0198883461200001</v>
      </c>
      <c r="F8" s="7"/>
      <c r="G8" s="19"/>
      <c r="H8" s="19"/>
      <c r="I8" s="19"/>
      <c r="J8" s="26">
        <f>SUM(G5*I5*C8)</f>
        <v>40147.722127613371</v>
      </c>
      <c r="K8" s="26"/>
      <c r="L8" s="14">
        <f>SUM(J8/100*K4)</f>
        <v>2007.3861063806685</v>
      </c>
      <c r="M8" s="7">
        <f t="shared" si="0"/>
        <v>167.28217553172237</v>
      </c>
      <c r="N8" s="65">
        <f>SUM(D8*O3)</f>
        <v>138.40799999999999</v>
      </c>
      <c r="O8" s="65"/>
      <c r="P8" s="65"/>
      <c r="Q8" s="22">
        <f t="shared" si="1"/>
        <v>23.067999999999984</v>
      </c>
      <c r="V8" s="2"/>
      <c r="W8" s="2"/>
    </row>
    <row r="9" spans="1:23" x14ac:dyDescent="0.25">
      <c r="A9" s="4"/>
      <c r="B9" s="4" t="s">
        <v>14</v>
      </c>
      <c r="C9" s="5">
        <v>75.91</v>
      </c>
      <c r="D9" s="6">
        <v>153.33000000000001</v>
      </c>
      <c r="E9" s="6">
        <v>2.0198883461200001</v>
      </c>
      <c r="F9" s="7"/>
      <c r="G9" s="19"/>
      <c r="H9" s="19"/>
      <c r="I9" s="19"/>
      <c r="J9" s="27">
        <f>SUM(G5*I5*C9)</f>
        <v>53373.267718163406</v>
      </c>
      <c r="K9" s="27"/>
      <c r="L9" s="14">
        <f>SUM(J9/100*K4)</f>
        <v>2668.6633859081703</v>
      </c>
      <c r="M9" s="7">
        <f t="shared" si="0"/>
        <v>222.38861549234753</v>
      </c>
      <c r="N9" s="65">
        <f>SUM(D9*O3)</f>
        <v>183.99600000000001</v>
      </c>
      <c r="O9" s="65"/>
      <c r="P9" s="65"/>
      <c r="Q9" s="22">
        <f t="shared" si="1"/>
        <v>30.665999999999997</v>
      </c>
      <c r="V9" s="2"/>
      <c r="W9" s="2"/>
    </row>
    <row r="10" spans="1:23" x14ac:dyDescent="0.25">
      <c r="A10" s="4"/>
      <c r="B10" s="4" t="s">
        <v>15</v>
      </c>
      <c r="C10" s="5">
        <v>34.380000000000003</v>
      </c>
      <c r="D10" s="6">
        <v>69.44</v>
      </c>
      <c r="E10" s="6">
        <v>2.0198883461200001</v>
      </c>
      <c r="F10" s="7"/>
      <c r="G10" s="19"/>
      <c r="H10" s="19"/>
      <c r="I10" s="19"/>
      <c r="J10" s="27">
        <f>SUM(G5*I5*C10)</f>
        <v>24173.006773158453</v>
      </c>
      <c r="K10" s="27"/>
      <c r="L10" s="14">
        <f>SUM(J10/100*K4)</f>
        <v>1208.6503386579227</v>
      </c>
      <c r="M10" s="7">
        <f t="shared" si="0"/>
        <v>100.7208615548269</v>
      </c>
      <c r="N10" s="65">
        <f>SUM(D10*O3)</f>
        <v>83.327999999999989</v>
      </c>
      <c r="O10" s="65"/>
      <c r="P10" s="65"/>
      <c r="Q10" s="22">
        <f t="shared" si="1"/>
        <v>13.887999999999991</v>
      </c>
      <c r="V10" s="2"/>
      <c r="W10" s="2"/>
    </row>
    <row r="11" spans="1:23" x14ac:dyDescent="0.25">
      <c r="A11" s="4"/>
      <c r="B11" s="4" t="s">
        <v>16</v>
      </c>
      <c r="C11" s="5">
        <v>57.1</v>
      </c>
      <c r="D11" s="6">
        <v>115.34</v>
      </c>
      <c r="E11" s="6">
        <v>2.0198883461200001</v>
      </c>
      <c r="F11" s="7"/>
      <c r="G11" s="19"/>
      <c r="H11" s="19"/>
      <c r="I11" s="19"/>
      <c r="J11" s="27">
        <f>SUM(G5*I5*C11)</f>
        <v>40147.722127613371</v>
      </c>
      <c r="K11" s="27"/>
      <c r="L11" s="14">
        <f>SUM(J11/100*K4)</f>
        <v>2007.3861063806685</v>
      </c>
      <c r="M11" s="7">
        <f t="shared" si="0"/>
        <v>167.28217553172237</v>
      </c>
      <c r="N11" s="65">
        <f>SUM(D11*O3)</f>
        <v>138.40799999999999</v>
      </c>
      <c r="O11" s="65"/>
      <c r="P11" s="65"/>
      <c r="Q11" s="22">
        <f t="shared" si="1"/>
        <v>23.067999999999984</v>
      </c>
      <c r="V11" s="2"/>
      <c r="W11" s="2"/>
    </row>
    <row r="12" spans="1:23" x14ac:dyDescent="0.25">
      <c r="A12" s="4"/>
      <c r="B12" s="4" t="s">
        <v>14</v>
      </c>
      <c r="C12" s="5">
        <v>75.91</v>
      </c>
      <c r="D12" s="6">
        <v>153.33000000000001</v>
      </c>
      <c r="E12" s="6">
        <v>2.0198883461200001</v>
      </c>
      <c r="F12" s="7"/>
      <c r="G12" s="19"/>
      <c r="H12" s="19"/>
      <c r="I12" s="19"/>
      <c r="J12" s="27">
        <f>SUM(G5*I5*C12)</f>
        <v>53373.267718163406</v>
      </c>
      <c r="K12" s="27"/>
      <c r="L12" s="14">
        <f>SUM(J12/100*K4)</f>
        <v>2668.6633859081703</v>
      </c>
      <c r="M12" s="7">
        <f t="shared" si="0"/>
        <v>222.38861549234753</v>
      </c>
      <c r="N12" s="65">
        <f>SUM(D12*O3)</f>
        <v>183.99600000000001</v>
      </c>
      <c r="O12" s="65"/>
      <c r="P12" s="65"/>
      <c r="Q12" s="22">
        <f t="shared" si="1"/>
        <v>30.665999999999997</v>
      </c>
      <c r="V12" s="2"/>
      <c r="W12" s="2"/>
    </row>
    <row r="13" spans="1:23" x14ac:dyDescent="0.25">
      <c r="A13" s="4"/>
      <c r="B13" s="4" t="s">
        <v>15</v>
      </c>
      <c r="C13" s="5">
        <v>34.380000000000003</v>
      </c>
      <c r="D13" s="6">
        <v>69.44</v>
      </c>
      <c r="E13" s="6">
        <v>2.0198883461200001</v>
      </c>
      <c r="F13" s="7"/>
      <c r="G13" s="19"/>
      <c r="H13" s="19"/>
      <c r="I13" s="19"/>
      <c r="J13" s="27">
        <f>SUM(G5*I5*C13)</f>
        <v>24173.006773158453</v>
      </c>
      <c r="K13" s="27"/>
      <c r="L13" s="14">
        <f>SUM(J13/100*K4)</f>
        <v>1208.6503386579227</v>
      </c>
      <c r="M13" s="7">
        <f t="shared" si="0"/>
        <v>100.7208615548269</v>
      </c>
      <c r="N13" s="65">
        <f>SUM(D13*O3)</f>
        <v>83.327999999999989</v>
      </c>
      <c r="O13" s="65"/>
      <c r="P13" s="65"/>
      <c r="Q13" s="22">
        <f t="shared" si="1"/>
        <v>13.887999999999991</v>
      </c>
      <c r="V13" s="2"/>
      <c r="W13" s="2"/>
    </row>
    <row r="14" spans="1:23" x14ac:dyDescent="0.25">
      <c r="A14" s="4"/>
      <c r="B14" s="4" t="s">
        <v>16</v>
      </c>
      <c r="C14" s="5">
        <v>57.1</v>
      </c>
      <c r="D14" s="6">
        <v>115.34</v>
      </c>
      <c r="E14" s="6">
        <v>2.0198883461200001</v>
      </c>
      <c r="F14" s="7"/>
      <c r="G14" s="19"/>
      <c r="H14" s="19"/>
      <c r="I14" s="19"/>
      <c r="J14" s="27">
        <f>SUM(G5*I5*C14)</f>
        <v>40147.722127613371</v>
      </c>
      <c r="K14" s="27"/>
      <c r="L14" s="14">
        <f>SUM(J14/100*K4)</f>
        <v>2007.3861063806685</v>
      </c>
      <c r="M14" s="7">
        <f t="shared" si="0"/>
        <v>167.28217553172237</v>
      </c>
      <c r="N14" s="65">
        <f>SUM(D14*O3)</f>
        <v>138.40799999999999</v>
      </c>
      <c r="O14" s="65"/>
      <c r="P14" s="65"/>
      <c r="Q14" s="22">
        <f t="shared" si="1"/>
        <v>23.067999999999984</v>
      </c>
      <c r="V14" s="2"/>
      <c r="W14" s="2"/>
    </row>
    <row r="15" spans="1:23" x14ac:dyDescent="0.25">
      <c r="A15" s="4"/>
      <c r="B15" s="4" t="s">
        <v>14</v>
      </c>
      <c r="C15" s="5">
        <v>75.91</v>
      </c>
      <c r="D15" s="6">
        <v>153.33000000000001</v>
      </c>
      <c r="E15" s="6">
        <v>2.0198883461200001</v>
      </c>
      <c r="F15" s="7"/>
      <c r="G15" s="19"/>
      <c r="H15" s="19"/>
      <c r="I15" s="19"/>
      <c r="J15" s="27">
        <f>SUM(G5*I5*C15)</f>
        <v>53373.267718163406</v>
      </c>
      <c r="K15" s="27"/>
      <c r="L15" s="14">
        <f>SUM(J15/100*K4)</f>
        <v>2668.6633859081703</v>
      </c>
      <c r="M15" s="7">
        <f t="shared" si="0"/>
        <v>222.38861549234753</v>
      </c>
      <c r="N15" s="65">
        <f>SUM(D15*O3)</f>
        <v>183.99600000000001</v>
      </c>
      <c r="O15" s="65"/>
      <c r="P15" s="65"/>
      <c r="Q15" s="22">
        <f t="shared" si="1"/>
        <v>30.665999999999997</v>
      </c>
      <c r="V15" s="2"/>
      <c r="W15" s="2"/>
    </row>
    <row r="16" spans="1:23" x14ac:dyDescent="0.25">
      <c r="A16" s="4"/>
      <c r="B16" s="4" t="s">
        <v>15</v>
      </c>
      <c r="C16" s="5">
        <v>34.380000000000003</v>
      </c>
      <c r="D16" s="6">
        <v>69.44</v>
      </c>
      <c r="E16" s="6">
        <v>2.0198883461200001</v>
      </c>
      <c r="F16" s="7"/>
      <c r="G16" s="19"/>
      <c r="H16" s="19"/>
      <c r="I16" s="19"/>
      <c r="J16" s="27">
        <f>SUM(G5*I5*C16)</f>
        <v>24173.006773158453</v>
      </c>
      <c r="K16" s="27"/>
      <c r="L16" s="14">
        <f>SUM(J16/100*K4)</f>
        <v>1208.6503386579227</v>
      </c>
      <c r="M16" s="7">
        <f t="shared" si="0"/>
        <v>100.7208615548269</v>
      </c>
      <c r="N16" s="65">
        <f>SUM(D16*O3)</f>
        <v>83.327999999999989</v>
      </c>
      <c r="O16" s="65"/>
      <c r="P16" s="65"/>
      <c r="Q16" s="22">
        <f t="shared" si="1"/>
        <v>13.887999999999991</v>
      </c>
      <c r="V16" s="2"/>
      <c r="W16" s="2"/>
    </row>
    <row r="17" spans="1:23" x14ac:dyDescent="0.25">
      <c r="A17" s="4"/>
      <c r="B17" s="4" t="s">
        <v>16</v>
      </c>
      <c r="C17" s="5">
        <v>57.1</v>
      </c>
      <c r="D17" s="6">
        <v>115.34</v>
      </c>
      <c r="E17" s="6">
        <v>2.0198883461200001</v>
      </c>
      <c r="F17" s="7"/>
      <c r="G17" s="19"/>
      <c r="H17" s="19"/>
      <c r="I17" s="19"/>
      <c r="J17" s="27">
        <f>SUM(G5*I5*C17)</f>
        <v>40147.722127613371</v>
      </c>
      <c r="K17" s="27"/>
      <c r="L17" s="14">
        <f>SUM(J17/100*K4)</f>
        <v>2007.3861063806685</v>
      </c>
      <c r="M17" s="7">
        <f t="shared" si="0"/>
        <v>167.28217553172237</v>
      </c>
      <c r="N17" s="65">
        <f>SUM(D17*O3)</f>
        <v>138.40799999999999</v>
      </c>
      <c r="O17" s="65"/>
      <c r="P17" s="65"/>
      <c r="Q17" s="22">
        <f t="shared" si="1"/>
        <v>23.067999999999984</v>
      </c>
      <c r="V17" s="2"/>
      <c r="W17" s="2"/>
    </row>
    <row r="18" spans="1:23" x14ac:dyDescent="0.25">
      <c r="A18" s="4"/>
      <c r="B18" s="4" t="s">
        <v>14</v>
      </c>
      <c r="C18" s="5">
        <v>75.91</v>
      </c>
      <c r="D18" s="6">
        <v>153.33000000000001</v>
      </c>
      <c r="E18" s="6">
        <v>2.0198883461200001</v>
      </c>
      <c r="F18" s="7"/>
      <c r="G18" s="19"/>
      <c r="H18" s="19"/>
      <c r="I18" s="19"/>
      <c r="J18" s="27">
        <f>SUM(G5*I5*C18)</f>
        <v>53373.267718163406</v>
      </c>
      <c r="K18" s="27"/>
      <c r="L18" s="14">
        <f>SUM(J18/100*K4)</f>
        <v>2668.6633859081703</v>
      </c>
      <c r="M18" s="7">
        <f t="shared" si="0"/>
        <v>222.38861549234753</v>
      </c>
      <c r="N18" s="65">
        <f>SUM(D18*O3)</f>
        <v>183.99600000000001</v>
      </c>
      <c r="O18" s="65"/>
      <c r="P18" s="65"/>
      <c r="Q18" s="22">
        <f t="shared" si="1"/>
        <v>30.665999999999997</v>
      </c>
      <c r="V18" s="2"/>
      <c r="W18" s="2"/>
    </row>
    <row r="19" spans="1:23" x14ac:dyDescent="0.25">
      <c r="A19" s="4" t="s">
        <v>30</v>
      </c>
      <c r="B19" s="4" t="s">
        <v>15</v>
      </c>
      <c r="C19" s="5">
        <v>28.66</v>
      </c>
      <c r="D19" s="6">
        <v>57.89</v>
      </c>
      <c r="E19" s="6">
        <v>2.0198883461200001</v>
      </c>
      <c r="F19" s="7"/>
      <c r="G19" s="19"/>
      <c r="H19" s="19"/>
      <c r="I19" s="19"/>
      <c r="J19" s="27">
        <f>SUM(G5*I5*C19)</f>
        <v>20151.203435681247</v>
      </c>
      <c r="K19" s="27"/>
      <c r="L19" s="14">
        <f>SUM(J19/100*K4)</f>
        <v>1007.5601717840624</v>
      </c>
      <c r="M19" s="7">
        <f t="shared" si="0"/>
        <v>83.963347648671871</v>
      </c>
      <c r="N19" s="65">
        <f>SUM(D19*O3)</f>
        <v>69.468000000000004</v>
      </c>
      <c r="O19" s="65"/>
      <c r="P19" s="65"/>
      <c r="Q19" s="22">
        <f t="shared" si="1"/>
        <v>11.578000000000003</v>
      </c>
      <c r="V19" s="2"/>
      <c r="W19" s="2"/>
    </row>
    <row r="20" spans="1:23" x14ac:dyDescent="0.25">
      <c r="A20" s="4"/>
      <c r="B20" s="4" t="s">
        <v>15</v>
      </c>
      <c r="C20" s="5">
        <v>33.72</v>
      </c>
      <c r="D20" s="6">
        <v>68.11</v>
      </c>
      <c r="E20" s="6">
        <v>2.0198883461200001</v>
      </c>
      <c r="F20" s="7"/>
      <c r="G20" s="19"/>
      <c r="H20" s="19"/>
      <c r="I20" s="19"/>
      <c r="J20" s="27">
        <f>SUM(G5*I5*C20)</f>
        <v>23708.95254191108</v>
      </c>
      <c r="K20" s="27"/>
      <c r="L20" s="14">
        <f>SUM(J20/100*K4)</f>
        <v>1185.447627095554</v>
      </c>
      <c r="M20" s="7">
        <f t="shared" si="0"/>
        <v>98.787302257962835</v>
      </c>
      <c r="N20" s="65">
        <f>SUM(D20*O3)</f>
        <v>81.731999999999999</v>
      </c>
      <c r="O20" s="65"/>
      <c r="P20" s="65"/>
      <c r="Q20" s="22">
        <f t="shared" si="1"/>
        <v>13.622</v>
      </c>
      <c r="V20" s="2"/>
      <c r="W20" s="2"/>
    </row>
    <row r="21" spans="1:23" x14ac:dyDescent="0.25">
      <c r="A21" s="4"/>
      <c r="B21" s="4" t="s">
        <v>15</v>
      </c>
      <c r="C21" s="5">
        <v>34.380000000000003</v>
      </c>
      <c r="D21" s="6">
        <v>69.44</v>
      </c>
      <c r="E21" s="6">
        <v>2.0198883461200001</v>
      </c>
      <c r="F21" s="7"/>
      <c r="G21" s="19"/>
      <c r="H21" s="19"/>
      <c r="I21" s="19"/>
      <c r="J21" s="27">
        <f>SUM(G5*I5*C21)</f>
        <v>24173.006773158453</v>
      </c>
      <c r="K21" s="27"/>
      <c r="L21" s="14">
        <f>SUM(J21/100*K4)</f>
        <v>1208.6503386579227</v>
      </c>
      <c r="M21" s="7">
        <f t="shared" si="0"/>
        <v>100.7208615548269</v>
      </c>
      <c r="N21" s="65">
        <f>SUM(D21*O3)</f>
        <v>83.327999999999989</v>
      </c>
      <c r="O21" s="65"/>
      <c r="P21" s="65"/>
      <c r="Q21" s="22">
        <f t="shared" si="1"/>
        <v>13.887999999999991</v>
      </c>
      <c r="V21" s="2"/>
      <c r="W21" s="2"/>
    </row>
    <row r="22" spans="1:23" x14ac:dyDescent="0.25">
      <c r="A22" s="4"/>
      <c r="B22" s="4" t="s">
        <v>16</v>
      </c>
      <c r="C22" s="5">
        <v>57.1</v>
      </c>
      <c r="D22" s="6">
        <v>115.34</v>
      </c>
      <c r="E22" s="6">
        <v>2.0198883461200001</v>
      </c>
      <c r="F22" s="7"/>
      <c r="G22" s="19"/>
      <c r="H22" s="19"/>
      <c r="I22" s="19"/>
      <c r="J22" s="27">
        <f>SUM(G5*I5*C22)</f>
        <v>40147.722127613371</v>
      </c>
      <c r="K22" s="27"/>
      <c r="L22" s="14">
        <f>SUM(J22/100*K4)</f>
        <v>2007.3861063806685</v>
      </c>
      <c r="M22" s="7">
        <f t="shared" si="0"/>
        <v>167.28217553172237</v>
      </c>
      <c r="N22" s="65">
        <f>SUM(D22*O3)</f>
        <v>138.40799999999999</v>
      </c>
      <c r="O22" s="65"/>
      <c r="P22" s="65"/>
      <c r="Q22" s="22">
        <f t="shared" si="1"/>
        <v>23.067999999999984</v>
      </c>
      <c r="V22" s="2"/>
      <c r="W22" s="2"/>
    </row>
    <row r="23" spans="1:23" x14ac:dyDescent="0.25">
      <c r="A23" s="4"/>
      <c r="B23" s="4" t="s">
        <v>14</v>
      </c>
      <c r="C23" s="5">
        <v>75.91</v>
      </c>
      <c r="D23" s="6">
        <v>153.33000000000001</v>
      </c>
      <c r="E23" s="6">
        <v>2.0198883461200001</v>
      </c>
      <c r="F23" s="7"/>
      <c r="G23" s="19"/>
      <c r="H23" s="19"/>
      <c r="I23" s="19"/>
      <c r="J23" s="27">
        <f>SUM(G5*I5*C23)</f>
        <v>53373.267718163406</v>
      </c>
      <c r="K23" s="27"/>
      <c r="L23" s="14">
        <f>SUM(J23/100*K4)</f>
        <v>2668.6633859081703</v>
      </c>
      <c r="M23" s="7">
        <f t="shared" si="0"/>
        <v>222.38861549234753</v>
      </c>
      <c r="N23" s="65">
        <f>SUM(D23*O3)</f>
        <v>183.99600000000001</v>
      </c>
      <c r="O23" s="65"/>
      <c r="P23" s="65"/>
      <c r="Q23" s="22">
        <f t="shared" si="1"/>
        <v>30.665999999999997</v>
      </c>
      <c r="V23" s="2"/>
      <c r="W23" s="2"/>
    </row>
    <row r="24" spans="1:23" x14ac:dyDescent="0.25">
      <c r="A24" s="4"/>
      <c r="B24" s="4" t="s">
        <v>15</v>
      </c>
      <c r="C24" s="5">
        <v>34.380000000000003</v>
      </c>
      <c r="D24" s="6">
        <v>69.44</v>
      </c>
      <c r="E24" s="6">
        <v>2.0198883461200001</v>
      </c>
      <c r="F24" s="7"/>
      <c r="G24" s="19"/>
      <c r="H24" s="19"/>
      <c r="I24" s="19"/>
      <c r="J24" s="27">
        <f>SUM(G5*I5*C24)</f>
        <v>24173.006773158453</v>
      </c>
      <c r="K24" s="26"/>
      <c r="L24" s="14">
        <f>SUM(J24/100*K4)</f>
        <v>1208.6503386579227</v>
      </c>
      <c r="M24" s="7">
        <f>SUM(L24/12)</f>
        <v>100.7208615548269</v>
      </c>
      <c r="N24" s="65">
        <f>SUM(D24*O3)</f>
        <v>83.327999999999989</v>
      </c>
      <c r="O24" s="65"/>
      <c r="P24" s="65"/>
      <c r="Q24" s="22">
        <f t="shared" si="1"/>
        <v>13.887999999999991</v>
      </c>
      <c r="R24" s="34"/>
      <c r="V24" s="2"/>
      <c r="W24" s="2"/>
    </row>
    <row r="25" spans="1:23" x14ac:dyDescent="0.25">
      <c r="A25" s="4"/>
      <c r="B25" s="4" t="s">
        <v>16</v>
      </c>
      <c r="C25" s="5">
        <v>57.1</v>
      </c>
      <c r="D25" s="6">
        <v>115.34</v>
      </c>
      <c r="E25" s="6">
        <v>2.0198883461200001</v>
      </c>
      <c r="F25" s="7"/>
      <c r="G25" s="19"/>
      <c r="H25" s="19"/>
      <c r="I25" s="19"/>
      <c r="J25" s="27">
        <f>SUM(G5*I5*C25)</f>
        <v>40147.722127613371</v>
      </c>
      <c r="K25" s="26"/>
      <c r="L25" s="14">
        <f>SUM(J25/100*K4)</f>
        <v>2007.3861063806685</v>
      </c>
      <c r="M25" s="7">
        <f t="shared" si="0"/>
        <v>167.28217553172237</v>
      </c>
      <c r="N25" s="65">
        <f>SUM(D25*O3)</f>
        <v>138.40799999999999</v>
      </c>
      <c r="O25" s="65"/>
      <c r="P25" s="65"/>
      <c r="Q25" s="22">
        <f t="shared" si="1"/>
        <v>23.067999999999984</v>
      </c>
      <c r="R25" s="34"/>
      <c r="V25" s="2"/>
      <c r="W25" s="2"/>
    </row>
    <row r="26" spans="1:23" x14ac:dyDescent="0.25">
      <c r="A26" s="4"/>
      <c r="B26" s="4" t="s">
        <v>14</v>
      </c>
      <c r="C26" s="5">
        <v>75.91</v>
      </c>
      <c r="D26" s="6">
        <v>153.33000000000001</v>
      </c>
      <c r="E26" s="6">
        <v>2.0198883461200001</v>
      </c>
      <c r="F26" s="7"/>
      <c r="G26" s="19"/>
      <c r="H26" s="19"/>
      <c r="I26" s="19"/>
      <c r="J26" s="27">
        <f>SUM(G5*I5*C26)</f>
        <v>53373.267718163406</v>
      </c>
      <c r="K26" s="26"/>
      <c r="L26" s="14">
        <f>SUM(J26/100*K4)</f>
        <v>2668.6633859081703</v>
      </c>
      <c r="M26" s="7">
        <f t="shared" si="0"/>
        <v>222.38861549234753</v>
      </c>
      <c r="N26" s="65">
        <f>SUM(D26*O3)</f>
        <v>183.99600000000001</v>
      </c>
      <c r="O26" s="65"/>
      <c r="P26" s="65"/>
      <c r="Q26" s="22">
        <f t="shared" si="1"/>
        <v>30.665999999999997</v>
      </c>
      <c r="R26" s="34"/>
      <c r="V26" s="2"/>
      <c r="W26" s="2"/>
    </row>
    <row r="27" spans="1:23" x14ac:dyDescent="0.25">
      <c r="A27" s="4"/>
      <c r="B27" s="4" t="s">
        <v>15</v>
      </c>
      <c r="C27" s="5">
        <v>34.380000000000003</v>
      </c>
      <c r="D27" s="6">
        <v>69.44</v>
      </c>
      <c r="E27" s="6">
        <v>2.0198883461200001</v>
      </c>
      <c r="F27" s="7"/>
      <c r="G27" s="19"/>
      <c r="H27" s="19"/>
      <c r="I27" s="19"/>
      <c r="J27" s="27">
        <f>SUM(G5*I5*C27)</f>
        <v>24173.006773158453</v>
      </c>
      <c r="K27" s="26"/>
      <c r="L27" s="14">
        <f>SUM(J27/100*K4)</f>
        <v>1208.6503386579227</v>
      </c>
      <c r="M27" s="7">
        <f t="shared" si="0"/>
        <v>100.7208615548269</v>
      </c>
      <c r="N27" s="65">
        <f>SUM(D27*O3)</f>
        <v>83.327999999999989</v>
      </c>
      <c r="O27" s="65"/>
      <c r="P27" s="65"/>
      <c r="Q27" s="22">
        <f t="shared" si="1"/>
        <v>13.887999999999991</v>
      </c>
      <c r="R27" s="34"/>
      <c r="V27" s="2"/>
      <c r="W27" s="2"/>
    </row>
    <row r="28" spans="1:23" x14ac:dyDescent="0.25">
      <c r="A28" s="4"/>
      <c r="B28" s="4" t="s">
        <v>16</v>
      </c>
      <c r="C28" s="5">
        <v>57.1</v>
      </c>
      <c r="D28" s="6">
        <v>115.34</v>
      </c>
      <c r="E28" s="6">
        <v>2.0198883461200001</v>
      </c>
      <c r="F28" s="7"/>
      <c r="G28" s="19"/>
      <c r="H28" s="19"/>
      <c r="I28" s="19"/>
      <c r="J28" s="27">
        <f>SUM(G5*I5*C28)</f>
        <v>40147.722127613371</v>
      </c>
      <c r="K28" s="26"/>
      <c r="L28" s="14">
        <f>SUM(J28/100*K4)</f>
        <v>2007.3861063806685</v>
      </c>
      <c r="M28" s="7">
        <f t="shared" si="0"/>
        <v>167.28217553172237</v>
      </c>
      <c r="N28" s="65">
        <f>SUM(D28*O3)</f>
        <v>138.40799999999999</v>
      </c>
      <c r="O28" s="65"/>
      <c r="P28" s="65"/>
      <c r="Q28" s="22">
        <f t="shared" si="1"/>
        <v>23.067999999999984</v>
      </c>
      <c r="R28" s="34"/>
      <c r="V28" s="2"/>
      <c r="W28" s="2"/>
    </row>
    <row r="29" spans="1:23" x14ac:dyDescent="0.25">
      <c r="A29" s="4"/>
      <c r="B29" s="4" t="s">
        <v>14</v>
      </c>
      <c r="C29" s="5">
        <v>75.91</v>
      </c>
      <c r="D29" s="6">
        <v>153.33000000000001</v>
      </c>
      <c r="E29" s="6">
        <v>2.0198883461200001</v>
      </c>
      <c r="F29" s="7"/>
      <c r="G29" s="19"/>
      <c r="H29" s="19"/>
      <c r="I29" s="19"/>
      <c r="J29" s="27">
        <f>SUM(G5*I5*C29)</f>
        <v>53373.267718163406</v>
      </c>
      <c r="K29" s="26"/>
      <c r="L29" s="14">
        <f>SUM(J29/100*K4)</f>
        <v>2668.6633859081703</v>
      </c>
      <c r="M29" s="7">
        <f t="shared" si="0"/>
        <v>222.38861549234753</v>
      </c>
      <c r="N29" s="65">
        <f>SUM(D29*O3)</f>
        <v>183.99600000000001</v>
      </c>
      <c r="O29" s="65"/>
      <c r="P29" s="65"/>
      <c r="Q29" s="22">
        <f t="shared" si="1"/>
        <v>30.665999999999997</v>
      </c>
      <c r="R29" s="34"/>
      <c r="V29" s="2"/>
      <c r="W29" s="2"/>
    </row>
    <row r="30" spans="1:23" x14ac:dyDescent="0.25">
      <c r="A30" s="4"/>
      <c r="B30" s="4" t="s">
        <v>15</v>
      </c>
      <c r="C30" s="5">
        <v>34.380000000000003</v>
      </c>
      <c r="D30" s="6">
        <v>69.44</v>
      </c>
      <c r="E30" s="6">
        <v>2.0198883461200001</v>
      </c>
      <c r="F30" s="7"/>
      <c r="G30" s="19"/>
      <c r="H30" s="19"/>
      <c r="I30" s="19"/>
      <c r="J30" s="27">
        <f>SUM(G5*I5*C30)</f>
        <v>24173.006773158453</v>
      </c>
      <c r="K30" s="26"/>
      <c r="L30" s="14">
        <f>SUM(J30/100*K4)</f>
        <v>1208.6503386579227</v>
      </c>
      <c r="M30" s="7">
        <f t="shared" si="0"/>
        <v>100.7208615548269</v>
      </c>
      <c r="N30" s="65">
        <f>SUM(D30*O3)</f>
        <v>83.327999999999989</v>
      </c>
      <c r="O30" s="65"/>
      <c r="P30" s="65"/>
      <c r="Q30" s="22">
        <f t="shared" si="1"/>
        <v>13.887999999999991</v>
      </c>
      <c r="R30" s="34"/>
      <c r="V30" s="2"/>
      <c r="W30" s="2"/>
    </row>
    <row r="31" spans="1:23" x14ac:dyDescent="0.25">
      <c r="A31" s="4"/>
      <c r="B31" s="4" t="s">
        <v>16</v>
      </c>
      <c r="C31" s="5">
        <v>57.1</v>
      </c>
      <c r="D31" s="6">
        <v>115.34</v>
      </c>
      <c r="E31" s="6">
        <v>2.0198883461200001</v>
      </c>
      <c r="F31" s="7"/>
      <c r="G31" s="19"/>
      <c r="H31" s="19"/>
      <c r="I31" s="19"/>
      <c r="J31" s="27">
        <f>SUM(G5*I5*C31)</f>
        <v>40147.722127613371</v>
      </c>
      <c r="K31" s="26"/>
      <c r="L31" s="14">
        <f>SUM(J31/100*K4)</f>
        <v>2007.3861063806685</v>
      </c>
      <c r="M31" s="7">
        <f t="shared" si="0"/>
        <v>167.28217553172237</v>
      </c>
      <c r="N31" s="65">
        <f>SUM(D31*O3)</f>
        <v>138.40799999999999</v>
      </c>
      <c r="O31" s="65"/>
      <c r="P31" s="65"/>
      <c r="Q31" s="22">
        <f t="shared" si="1"/>
        <v>23.067999999999984</v>
      </c>
      <c r="R31" s="34"/>
      <c r="V31" s="2"/>
      <c r="W31" s="2"/>
    </row>
    <row r="32" spans="1:23" x14ac:dyDescent="0.25">
      <c r="A32" s="4"/>
      <c r="B32" s="4" t="s">
        <v>14</v>
      </c>
      <c r="C32" s="5">
        <v>75.91</v>
      </c>
      <c r="D32" s="6">
        <v>153.33000000000001</v>
      </c>
      <c r="E32" s="6">
        <v>2.0198883461200001</v>
      </c>
      <c r="F32" s="7"/>
      <c r="G32" s="19"/>
      <c r="H32" s="19"/>
      <c r="I32" s="19"/>
      <c r="J32" s="27">
        <f>SUM(G5*I5*C32)</f>
        <v>53373.267718163406</v>
      </c>
      <c r="K32" s="26"/>
      <c r="L32" s="14">
        <f>SUM(J32/100*K4)</f>
        <v>2668.6633859081703</v>
      </c>
      <c r="M32" s="7">
        <f t="shared" si="0"/>
        <v>222.38861549234753</v>
      </c>
      <c r="N32" s="65">
        <f>SUM(D32*O3)</f>
        <v>183.99600000000001</v>
      </c>
      <c r="O32" s="65"/>
      <c r="P32" s="65"/>
      <c r="Q32" s="22">
        <f t="shared" si="1"/>
        <v>30.665999999999997</v>
      </c>
      <c r="R32" s="34"/>
      <c r="V32" s="2"/>
      <c r="W32" s="2"/>
    </row>
    <row r="33" spans="1:23" x14ac:dyDescent="0.25">
      <c r="A33" s="4" t="s">
        <v>31</v>
      </c>
      <c r="B33" s="4" t="s">
        <v>15</v>
      </c>
      <c r="C33" s="5">
        <v>28.66</v>
      </c>
      <c r="D33" s="6">
        <v>57.89</v>
      </c>
      <c r="E33" s="6">
        <v>2.0198883461200001</v>
      </c>
      <c r="F33" s="7"/>
      <c r="G33" s="19"/>
      <c r="H33" s="19"/>
      <c r="I33" s="19"/>
      <c r="J33" s="27">
        <f>SUM(G5*I5*C33)</f>
        <v>20151.203435681247</v>
      </c>
      <c r="K33" s="26"/>
      <c r="L33" s="14">
        <f>SUM(J33/100*K4)</f>
        <v>1007.5601717840624</v>
      </c>
      <c r="M33" s="7">
        <f t="shared" si="0"/>
        <v>83.963347648671871</v>
      </c>
      <c r="N33" s="65">
        <f>SUM(D33*O3)</f>
        <v>69.468000000000004</v>
      </c>
      <c r="O33" s="65"/>
      <c r="P33" s="65"/>
      <c r="Q33" s="22">
        <f t="shared" si="1"/>
        <v>11.578000000000003</v>
      </c>
      <c r="R33" s="34"/>
      <c r="V33" s="2"/>
      <c r="W33" s="2"/>
    </row>
    <row r="34" spans="1:23" x14ac:dyDescent="0.25">
      <c r="A34" s="4"/>
      <c r="B34" s="4" t="s">
        <v>15</v>
      </c>
      <c r="C34" s="5">
        <v>33.72</v>
      </c>
      <c r="D34" s="6">
        <v>68.11</v>
      </c>
      <c r="E34" s="6">
        <v>2.0198883461200001</v>
      </c>
      <c r="F34" s="7"/>
      <c r="G34" s="19"/>
      <c r="H34" s="19"/>
      <c r="I34" s="19"/>
      <c r="J34" s="27">
        <f>SUM(G5*I5*C34)</f>
        <v>23708.95254191108</v>
      </c>
      <c r="K34" s="26"/>
      <c r="L34" s="14">
        <f>SUM(J34/100*K4)</f>
        <v>1185.447627095554</v>
      </c>
      <c r="M34" s="7">
        <f t="shared" si="0"/>
        <v>98.787302257962835</v>
      </c>
      <c r="N34" s="65">
        <f>SUM(D34*O3)</f>
        <v>81.731999999999999</v>
      </c>
      <c r="O34" s="65"/>
      <c r="P34" s="65"/>
      <c r="Q34" s="22">
        <f t="shared" si="1"/>
        <v>13.622</v>
      </c>
      <c r="R34" s="34"/>
      <c r="V34" s="2"/>
      <c r="W34" s="2"/>
    </row>
    <row r="35" spans="1:23" x14ac:dyDescent="0.25">
      <c r="A35" s="4"/>
      <c r="B35" s="4" t="s">
        <v>15</v>
      </c>
      <c r="C35" s="5">
        <v>34.380000000000003</v>
      </c>
      <c r="D35" s="6">
        <v>69.44</v>
      </c>
      <c r="E35" s="6">
        <v>2.0198883461200001</v>
      </c>
      <c r="F35" s="7"/>
      <c r="G35" s="19"/>
      <c r="H35" s="19"/>
      <c r="I35" s="19"/>
      <c r="J35" s="27">
        <f>SUM(G5*I5*C35)</f>
        <v>24173.006773158453</v>
      </c>
      <c r="K35" s="26"/>
      <c r="L35" s="14">
        <f>SUM(J35/100*K4)</f>
        <v>1208.6503386579227</v>
      </c>
      <c r="M35" s="7">
        <f t="shared" si="0"/>
        <v>100.7208615548269</v>
      </c>
      <c r="N35" s="65">
        <f>SUM(D35*O3)</f>
        <v>83.327999999999989</v>
      </c>
      <c r="O35" s="65"/>
      <c r="P35" s="65"/>
      <c r="Q35" s="22">
        <f t="shared" si="1"/>
        <v>13.887999999999991</v>
      </c>
      <c r="R35" s="34"/>
      <c r="V35" s="2"/>
      <c r="W35" s="2"/>
    </row>
    <row r="36" spans="1:23" x14ac:dyDescent="0.25">
      <c r="A36" s="4"/>
      <c r="B36" s="4" t="s">
        <v>16</v>
      </c>
      <c r="C36" s="5">
        <v>57.1</v>
      </c>
      <c r="D36" s="6">
        <v>115.34</v>
      </c>
      <c r="E36" s="6">
        <v>2.0198883461200001</v>
      </c>
      <c r="F36" s="7"/>
      <c r="G36" s="19"/>
      <c r="H36" s="19"/>
      <c r="I36" s="19"/>
      <c r="J36" s="27">
        <f>SUM(G5*I5*C36)</f>
        <v>40147.722127613371</v>
      </c>
      <c r="K36" s="26"/>
      <c r="L36" s="14">
        <f>SUM(J36/100*K4)</f>
        <v>2007.3861063806685</v>
      </c>
      <c r="M36" s="7">
        <f t="shared" si="0"/>
        <v>167.28217553172237</v>
      </c>
      <c r="N36" s="65">
        <f>SUM(D36*O3)</f>
        <v>138.40799999999999</v>
      </c>
      <c r="O36" s="65"/>
      <c r="P36" s="65"/>
      <c r="Q36" s="22">
        <f t="shared" si="1"/>
        <v>23.067999999999984</v>
      </c>
      <c r="R36" s="34"/>
      <c r="V36" s="2"/>
      <c r="W36" s="2"/>
    </row>
    <row r="37" spans="1:23" x14ac:dyDescent="0.25">
      <c r="A37" s="4"/>
      <c r="B37" s="4" t="s">
        <v>14</v>
      </c>
      <c r="C37" s="5">
        <v>75.91</v>
      </c>
      <c r="D37" s="6">
        <v>153.33000000000001</v>
      </c>
      <c r="E37" s="6">
        <v>2.0198883461200001</v>
      </c>
      <c r="F37" s="7"/>
      <c r="G37" s="19"/>
      <c r="H37" s="19"/>
      <c r="I37" s="19"/>
      <c r="J37" s="27">
        <f>SUM(G5*I5*C37)</f>
        <v>53373.267718163406</v>
      </c>
      <c r="K37" s="26"/>
      <c r="L37" s="14">
        <f>SUM(J37/100*K4)</f>
        <v>2668.6633859081703</v>
      </c>
      <c r="M37" s="7">
        <f t="shared" si="0"/>
        <v>222.38861549234753</v>
      </c>
      <c r="N37" s="65">
        <f>SUM(D37*O3)</f>
        <v>183.99600000000001</v>
      </c>
      <c r="O37" s="65"/>
      <c r="P37" s="65"/>
      <c r="Q37" s="22">
        <f t="shared" si="1"/>
        <v>30.665999999999997</v>
      </c>
      <c r="R37" s="34"/>
      <c r="V37" s="2"/>
      <c r="W37" s="2"/>
    </row>
    <row r="38" spans="1:23" x14ac:dyDescent="0.25">
      <c r="A38" s="4"/>
      <c r="B38" s="4" t="s">
        <v>15</v>
      </c>
      <c r="C38" s="5">
        <v>34.380000000000003</v>
      </c>
      <c r="D38" s="6">
        <v>69.45</v>
      </c>
      <c r="E38" s="6">
        <v>2.0198883461200001</v>
      </c>
      <c r="F38" s="7"/>
      <c r="G38" s="19"/>
      <c r="H38" s="19"/>
      <c r="I38" s="19"/>
      <c r="J38" s="27">
        <f>SUM(G5*I5*C38)</f>
        <v>24173.006773158453</v>
      </c>
      <c r="K38" s="26"/>
      <c r="L38" s="14">
        <f>SUM(J38/100*K4)</f>
        <v>1208.6503386579227</v>
      </c>
      <c r="M38" s="7">
        <f t="shared" si="0"/>
        <v>100.7208615548269</v>
      </c>
      <c r="N38" s="65">
        <f>SUM(D38*O3)</f>
        <v>83.34</v>
      </c>
      <c r="O38" s="65"/>
      <c r="P38" s="65"/>
      <c r="Q38" s="22">
        <f t="shared" si="1"/>
        <v>13.89</v>
      </c>
      <c r="R38" s="34"/>
      <c r="V38" s="2"/>
      <c r="W38" s="2"/>
    </row>
    <row r="39" spans="1:23" x14ac:dyDescent="0.25">
      <c r="A39" s="4"/>
      <c r="B39" s="4" t="s">
        <v>16</v>
      </c>
      <c r="C39" s="5">
        <v>57.1</v>
      </c>
      <c r="D39" s="6">
        <v>115.34</v>
      </c>
      <c r="E39" s="6">
        <v>2.0198883461200001</v>
      </c>
      <c r="F39" s="7"/>
      <c r="G39" s="19"/>
      <c r="H39" s="19"/>
      <c r="I39" s="19"/>
      <c r="J39" s="27">
        <f>SUM(G5*I5*C39)</f>
        <v>40147.722127613371</v>
      </c>
      <c r="K39" s="26"/>
      <c r="L39" s="14">
        <f>SUM(J39/100*K4)</f>
        <v>2007.3861063806685</v>
      </c>
      <c r="M39" s="7">
        <f t="shared" si="0"/>
        <v>167.28217553172237</v>
      </c>
      <c r="N39" s="65">
        <f>SUM(D39*O3)</f>
        <v>138.40799999999999</v>
      </c>
      <c r="O39" s="65"/>
      <c r="P39" s="65"/>
      <c r="Q39" s="22">
        <f t="shared" si="1"/>
        <v>23.067999999999984</v>
      </c>
      <c r="R39" s="34"/>
      <c r="V39" s="2"/>
      <c r="W39" s="2"/>
    </row>
    <row r="40" spans="1:23" x14ac:dyDescent="0.25">
      <c r="A40" s="4"/>
      <c r="B40" s="4" t="s">
        <v>14</v>
      </c>
      <c r="C40" s="5">
        <v>75.91</v>
      </c>
      <c r="D40" s="6">
        <v>153.33000000000001</v>
      </c>
      <c r="E40" s="6">
        <v>2.0198883461200001</v>
      </c>
      <c r="F40" s="7"/>
      <c r="G40" s="19"/>
      <c r="H40" s="19"/>
      <c r="I40" s="19"/>
      <c r="J40" s="27">
        <f>SUM(G5*I5*C40)</f>
        <v>53373.267718163406</v>
      </c>
      <c r="K40" s="26"/>
      <c r="L40" s="14">
        <f>SUM(J40/100*K4)</f>
        <v>2668.6633859081703</v>
      </c>
      <c r="M40" s="7">
        <f t="shared" si="0"/>
        <v>222.38861549234753</v>
      </c>
      <c r="N40" s="65">
        <f>SUM(D40*O3)</f>
        <v>183.99600000000001</v>
      </c>
      <c r="O40" s="65"/>
      <c r="P40" s="65"/>
      <c r="Q40" s="22">
        <f t="shared" si="1"/>
        <v>30.665999999999997</v>
      </c>
      <c r="R40" s="34"/>
      <c r="V40" s="2"/>
      <c r="W40" s="2"/>
    </row>
    <row r="41" spans="1:23" x14ac:dyDescent="0.25">
      <c r="A41" s="4"/>
      <c r="B41" s="4" t="s">
        <v>15</v>
      </c>
      <c r="C41" s="5">
        <v>34.380000000000003</v>
      </c>
      <c r="D41" s="6">
        <v>69.44</v>
      </c>
      <c r="E41" s="6">
        <v>2.0198883461200001</v>
      </c>
      <c r="F41" s="7"/>
      <c r="G41" s="19"/>
      <c r="H41" s="19"/>
      <c r="I41" s="19"/>
      <c r="J41" s="27">
        <f>SUM(G5*I5*C41)</f>
        <v>24173.006773158453</v>
      </c>
      <c r="K41" s="26"/>
      <c r="L41" s="14">
        <f>SUM(J41/100*K4)</f>
        <v>1208.6503386579227</v>
      </c>
      <c r="M41" s="7">
        <f t="shared" si="0"/>
        <v>100.7208615548269</v>
      </c>
      <c r="N41" s="65">
        <f>SUM(D41*O3)</f>
        <v>83.327999999999989</v>
      </c>
      <c r="O41" s="65"/>
      <c r="P41" s="65"/>
      <c r="Q41" s="22">
        <f t="shared" si="1"/>
        <v>13.887999999999991</v>
      </c>
      <c r="R41" s="34"/>
      <c r="V41" s="2"/>
      <c r="W41" s="2"/>
    </row>
    <row r="42" spans="1:23" x14ac:dyDescent="0.25">
      <c r="A42" s="4"/>
      <c r="B42" s="4" t="s">
        <v>16</v>
      </c>
      <c r="C42" s="5">
        <v>57.1</v>
      </c>
      <c r="D42" s="6">
        <v>115.34</v>
      </c>
      <c r="E42" s="6">
        <v>2.0198883461200001</v>
      </c>
      <c r="F42" s="7"/>
      <c r="G42" s="19"/>
      <c r="H42" s="19"/>
      <c r="I42" s="19"/>
      <c r="J42" s="27">
        <f>SUM(G5*I5*C42)</f>
        <v>40147.722127613371</v>
      </c>
      <c r="K42" s="26"/>
      <c r="L42" s="14">
        <f>SUM(J42/100*K4)</f>
        <v>2007.3861063806685</v>
      </c>
      <c r="M42" s="7">
        <f t="shared" si="0"/>
        <v>167.28217553172237</v>
      </c>
      <c r="N42" s="65">
        <f>SUM(D42*O3)</f>
        <v>138.40799999999999</v>
      </c>
      <c r="O42" s="65"/>
      <c r="P42" s="65"/>
      <c r="Q42" s="22">
        <f t="shared" si="1"/>
        <v>23.067999999999984</v>
      </c>
      <c r="R42" s="34"/>
      <c r="V42" s="2"/>
      <c r="W42" s="2"/>
    </row>
    <row r="43" spans="1:23" x14ac:dyDescent="0.25">
      <c r="A43" s="4"/>
      <c r="B43" s="4" t="s">
        <v>14</v>
      </c>
      <c r="C43" s="5">
        <v>75.91</v>
      </c>
      <c r="D43" s="6">
        <v>153.34</v>
      </c>
      <c r="E43" s="6">
        <v>2.0198883461200001</v>
      </c>
      <c r="F43" s="7"/>
      <c r="G43" s="19"/>
      <c r="H43" s="19"/>
      <c r="I43" s="19"/>
      <c r="J43" s="27">
        <f>SUM(G5*I5*C43)</f>
        <v>53373.267718163406</v>
      </c>
      <c r="K43" s="26"/>
      <c r="L43" s="14">
        <f>SUM(J43/100*K4)</f>
        <v>2668.6633859081703</v>
      </c>
      <c r="M43" s="7">
        <f t="shared" si="0"/>
        <v>222.38861549234753</v>
      </c>
      <c r="N43" s="65">
        <f>SUM(D43*O3)</f>
        <v>184.00800000000001</v>
      </c>
      <c r="O43" s="65"/>
      <c r="P43" s="65"/>
      <c r="Q43" s="22">
        <f t="shared" si="1"/>
        <v>30.668000000000006</v>
      </c>
      <c r="R43" s="34"/>
      <c r="V43" s="2"/>
      <c r="W43" s="2"/>
    </row>
    <row r="44" spans="1:23" x14ac:dyDescent="0.25">
      <c r="A44" s="4"/>
      <c r="B44" s="4" t="s">
        <v>15</v>
      </c>
      <c r="C44" s="5">
        <v>34.380000000000003</v>
      </c>
      <c r="D44" s="6">
        <v>69.44</v>
      </c>
      <c r="E44" s="6">
        <v>2.0198883461200001</v>
      </c>
      <c r="F44" s="7"/>
      <c r="G44" s="19"/>
      <c r="H44" s="19"/>
      <c r="I44" s="19"/>
      <c r="J44" s="27">
        <f>SUM(G5*I5*C44)</f>
        <v>24173.006773158453</v>
      </c>
      <c r="K44" s="26"/>
      <c r="L44" s="14">
        <f>SUM(J44/100*K4)</f>
        <v>1208.6503386579227</v>
      </c>
      <c r="M44" s="7">
        <f t="shared" si="0"/>
        <v>100.7208615548269</v>
      </c>
      <c r="N44" s="65">
        <f>SUM(D44*O3)</f>
        <v>83.327999999999989</v>
      </c>
      <c r="O44" s="65"/>
      <c r="P44" s="65"/>
      <c r="Q44" s="22">
        <f t="shared" si="1"/>
        <v>13.887999999999991</v>
      </c>
      <c r="R44" s="34"/>
      <c r="V44" s="2"/>
      <c r="W44" s="2"/>
    </row>
    <row r="45" spans="1:23" x14ac:dyDescent="0.25">
      <c r="A45" s="4"/>
      <c r="B45" s="4" t="s">
        <v>16</v>
      </c>
      <c r="C45" s="5">
        <v>57.1</v>
      </c>
      <c r="D45" s="6">
        <v>115.34</v>
      </c>
      <c r="E45" s="6">
        <v>2.0198883461200001</v>
      </c>
      <c r="F45" s="7"/>
      <c r="G45" s="19"/>
      <c r="H45" s="19"/>
      <c r="I45" s="19"/>
      <c r="J45" s="27">
        <f>SUM(G5*I5*C45)</f>
        <v>40147.722127613371</v>
      </c>
      <c r="K45" s="26"/>
      <c r="L45" s="14">
        <f>SUM(J45/100*K4)</f>
        <v>2007.3861063806685</v>
      </c>
      <c r="M45" s="7">
        <f t="shared" si="0"/>
        <v>167.28217553172237</v>
      </c>
      <c r="N45" s="65">
        <f>SUM(D45*O3)</f>
        <v>138.40799999999999</v>
      </c>
      <c r="O45" s="65"/>
      <c r="P45" s="65"/>
      <c r="Q45" s="22">
        <f t="shared" si="1"/>
        <v>23.067999999999984</v>
      </c>
      <c r="R45" s="34"/>
      <c r="V45" s="2"/>
      <c r="W45" s="2"/>
    </row>
    <row r="46" spans="1:23" ht="15.75" thickBot="1" x14ac:dyDescent="0.3">
      <c r="A46" s="4"/>
      <c r="B46" s="4" t="s">
        <v>14</v>
      </c>
      <c r="C46" s="5">
        <v>75.91</v>
      </c>
      <c r="D46" s="6">
        <v>153.33000000000001</v>
      </c>
      <c r="E46" s="6">
        <v>2.0198883461200001</v>
      </c>
      <c r="F46" s="7"/>
      <c r="G46" s="19"/>
      <c r="H46" s="19"/>
      <c r="I46" s="19"/>
      <c r="J46" s="27">
        <f>SUM(G5*I5*C46)</f>
        <v>53373.267718163406</v>
      </c>
      <c r="K46" s="26"/>
      <c r="L46" s="14">
        <f>SUM(J46/100*K4)</f>
        <v>2668.6633859081703</v>
      </c>
      <c r="M46" s="7">
        <f t="shared" si="0"/>
        <v>222.38861549234753</v>
      </c>
      <c r="N46" s="65">
        <f>SUM(D46*O3)</f>
        <v>183.99600000000001</v>
      </c>
      <c r="O46" s="65"/>
      <c r="P46" s="65"/>
      <c r="Q46" s="22">
        <f t="shared" si="1"/>
        <v>30.665999999999997</v>
      </c>
      <c r="R46" s="34" t="s">
        <v>26</v>
      </c>
      <c r="V46" s="2"/>
      <c r="W46" s="2"/>
    </row>
    <row r="47" spans="1:23" ht="15.75" thickBot="1" x14ac:dyDescent="0.3">
      <c r="A47" s="4"/>
      <c r="B47" s="4"/>
      <c r="C47" s="29">
        <f>SUM(C5:C46)</f>
        <v>2195.8200000000002</v>
      </c>
      <c r="D47" s="29">
        <f>SUM(D5:D46)</f>
        <v>4435.34</v>
      </c>
      <c r="E47" s="23">
        <v>2.0198883461200001</v>
      </c>
      <c r="F47" s="7"/>
      <c r="G47" s="19"/>
      <c r="H47" s="19"/>
      <c r="I47" s="19"/>
      <c r="J47" s="28">
        <f>SUM(J5:J46)</f>
        <v>1543908.4273599994</v>
      </c>
      <c r="K47" s="28"/>
      <c r="L47" s="29">
        <f>SUM(L5:L46)</f>
        <v>77195.42136800001</v>
      </c>
      <c r="M47" s="29">
        <f>SUM(M5:M46)</f>
        <v>6432.9517806666672</v>
      </c>
      <c r="N47" s="69">
        <f>SUM(N5:P46)</f>
        <v>5322.4080000000013</v>
      </c>
      <c r="O47" s="70"/>
      <c r="P47" s="70"/>
      <c r="Q47" s="31">
        <f>SUM(Q5:Q46)</f>
        <v>887.06799999999976</v>
      </c>
      <c r="R47" s="35">
        <f>SUM(Q47*12)</f>
        <v>10644.815999999997</v>
      </c>
      <c r="V47" s="2"/>
      <c r="W47" s="2"/>
    </row>
  </sheetData>
  <mergeCells count="58">
    <mergeCell ref="Q3:Q4"/>
    <mergeCell ref="N5:P5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11:P11"/>
    <mergeCell ref="J3:J4"/>
    <mergeCell ref="K3:L3"/>
    <mergeCell ref="M3:M4"/>
    <mergeCell ref="N3:N4"/>
    <mergeCell ref="N6:P6"/>
    <mergeCell ref="N7:P7"/>
    <mergeCell ref="N8:P8"/>
    <mergeCell ref="N9:P9"/>
    <mergeCell ref="N10:P10"/>
    <mergeCell ref="N23:P23"/>
    <mergeCell ref="N12:P12"/>
    <mergeCell ref="N13:P13"/>
    <mergeCell ref="N14:P14"/>
    <mergeCell ref="N15:P15"/>
    <mergeCell ref="N16:P16"/>
    <mergeCell ref="N17:P17"/>
    <mergeCell ref="N18:P18"/>
    <mergeCell ref="N19:P19"/>
    <mergeCell ref="N20:P20"/>
    <mergeCell ref="N21:P21"/>
    <mergeCell ref="N22:P22"/>
    <mergeCell ref="N38:P38"/>
    <mergeCell ref="N47:P47"/>
    <mergeCell ref="N24:P24"/>
    <mergeCell ref="N25:P25"/>
    <mergeCell ref="N26:P26"/>
    <mergeCell ref="N27:P27"/>
    <mergeCell ref="N28:P28"/>
    <mergeCell ref="N29:P29"/>
    <mergeCell ref="N30:P30"/>
    <mergeCell ref="N31:P31"/>
    <mergeCell ref="N32:P32"/>
    <mergeCell ref="N33:P33"/>
    <mergeCell ref="N34:P34"/>
    <mergeCell ref="N35:P35"/>
    <mergeCell ref="N36:P36"/>
    <mergeCell ref="N37:P37"/>
    <mergeCell ref="N45:P45"/>
    <mergeCell ref="N46:P46"/>
    <mergeCell ref="N39:P39"/>
    <mergeCell ref="N40:P40"/>
    <mergeCell ref="N41:P41"/>
    <mergeCell ref="N42:P42"/>
    <mergeCell ref="N43:P43"/>
    <mergeCell ref="N44:P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88A5-8BC1-4750-9DE7-595AE88B4087}">
  <dimension ref="A1:B2"/>
  <sheetViews>
    <sheetView workbookViewId="0">
      <selection activeCell="B26" sqref="B26"/>
    </sheetView>
  </sheetViews>
  <sheetFormatPr defaultRowHeight="15" x14ac:dyDescent="0.25"/>
  <cols>
    <col min="1" max="1" width="69.140625" customWidth="1"/>
    <col min="2" max="2" width="17.5703125" bestFit="1" customWidth="1"/>
  </cols>
  <sheetData>
    <row r="1" spans="1:2" ht="23.25" x14ac:dyDescent="0.35">
      <c r="A1" s="43" t="s">
        <v>42</v>
      </c>
      <c r="B1" s="44">
        <f>SUM('RV a ČSA'!O38)+'Budulovská 38, 40, 42'!R23+'Budulovská 44, 46'!R17+'Hviezdoslavova 21'!R23+'Nová 3'!R36+'Nová 22, 24'!R24+'Nová 26, 28, 30'!R47</f>
        <v>36451.232159999992</v>
      </c>
    </row>
    <row r="2" spans="1:2" ht="23.25" x14ac:dyDescent="0.35">
      <c r="A2" s="43" t="s">
        <v>41</v>
      </c>
      <c r="B2" s="44">
        <f>SUM(B1/12*11)</f>
        <v>33413.629479999996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RV a ČSA</vt:lpstr>
      <vt:lpstr>Budulovská 38, 40, 42</vt:lpstr>
      <vt:lpstr>Budulovská 44, 46</vt:lpstr>
      <vt:lpstr>Hviezdoslavova 21</vt:lpstr>
      <vt:lpstr>Nová 3</vt:lpstr>
      <vt:lpstr>Nová 22, 24</vt:lpstr>
      <vt:lpstr>Nová 26, 28, 30</vt:lpstr>
      <vt:lpstr>ZHRNUTIE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Tomáš Fülöp</cp:lastModifiedBy>
  <cp:lastPrinted>2024-12-04T12:38:26Z</cp:lastPrinted>
  <dcterms:created xsi:type="dcterms:W3CDTF">2022-11-09T13:54:53Z</dcterms:created>
  <dcterms:modified xsi:type="dcterms:W3CDTF">2024-12-04T12:38:48Z</dcterms:modified>
</cp:coreProperties>
</file>